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szollosyova\Desktop\Zákazky 2022\Cesta Farná\Vyhlásenie VO\"/>
    </mc:Choice>
  </mc:AlternateContent>
  <xr:revisionPtr revIDLastSave="0" documentId="8_{8106DE0D-9F5C-441D-82B8-BAD40F3CB5F3}" xr6:coauthVersionLast="36" xr6:coauthVersionMax="36" xr10:uidLastSave="{00000000-0000-0000-0000-000000000000}"/>
  <bookViews>
    <workbookView xWindow="0" yWindow="0" windowWidth="21600" windowHeight="9285" activeTab="1" xr2:uid="{00000000-000D-0000-FFFF-FFFF00000000}"/>
  </bookViews>
  <sheets>
    <sheet name="Rekapitulácia stavby" sheetId="1" r:id="rId1"/>
    <sheet name=" Cesta II-588 -..." sheetId="2" r:id="rId2"/>
  </sheets>
  <definedNames>
    <definedName name="_xlnm._FilterDatabase" localSheetId="1" hidden="1">' Cesta II-588 -...'!$C$119:$K$187</definedName>
    <definedName name="_xlnm.Print_Titles" localSheetId="1">' Cesta II-588 -...'!$119:$119</definedName>
    <definedName name="_xlnm.Print_Titles" localSheetId="0">'Rekapitulácia stavby'!$92:$92</definedName>
    <definedName name="_xlnm.Print_Area" localSheetId="1">' Cesta II-588 -...'!$C$4:$J$76,' Cesta II-588 -...'!$C$82:$J$103,' Cesta II-588 -...'!$C$109:$K$187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/>
  <c r="BI187" i="2"/>
  <c r="BH187" i="2"/>
  <c r="BG187" i="2"/>
  <c r="BE187" i="2"/>
  <c r="T187" i="2"/>
  <c r="T186" i="2" s="1"/>
  <c r="R187" i="2"/>
  <c r="R186" i="2"/>
  <c r="P187" i="2"/>
  <c r="P186" i="2" s="1"/>
  <c r="BI183" i="2"/>
  <c r="BH183" i="2"/>
  <c r="BG183" i="2"/>
  <c r="BE183" i="2"/>
  <c r="T183" i="2"/>
  <c r="R183" i="2"/>
  <c r="P183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T149" i="2" s="1"/>
  <c r="R150" i="2"/>
  <c r="R149" i="2"/>
  <c r="P150" i="2"/>
  <c r="P149" i="2" s="1"/>
  <c r="BI146" i="2"/>
  <c r="BH146" i="2"/>
  <c r="BG146" i="2"/>
  <c r="BE146" i="2"/>
  <c r="T146" i="2"/>
  <c r="R146" i="2"/>
  <c r="P146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R137" i="2" s="1"/>
  <c r="P138" i="2"/>
  <c r="BI136" i="2"/>
  <c r="BH136" i="2"/>
  <c r="BG136" i="2"/>
  <c r="BE136" i="2"/>
  <c r="T136" i="2"/>
  <c r="T135" i="2"/>
  <c r="R136" i="2"/>
  <c r="R135" i="2" s="1"/>
  <c r="P136" i="2"/>
  <c r="P135" i="2"/>
  <c r="BI134" i="2"/>
  <c r="BH134" i="2"/>
  <c r="BG134" i="2"/>
  <c r="BE134" i="2"/>
  <c r="T134" i="2"/>
  <c r="R134" i="2"/>
  <c r="P134" i="2"/>
  <c r="BI132" i="2"/>
  <c r="BH132" i="2"/>
  <c r="BG132" i="2"/>
  <c r="BE132" i="2"/>
  <c r="T132" i="2"/>
  <c r="R132" i="2"/>
  <c r="P132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7" i="2"/>
  <c r="BH127" i="2"/>
  <c r="BG127" i="2"/>
  <c r="BE127" i="2"/>
  <c r="T127" i="2"/>
  <c r="R127" i="2"/>
  <c r="P127" i="2"/>
  <c r="BI125" i="2"/>
  <c r="BH125" i="2"/>
  <c r="BG125" i="2"/>
  <c r="BE125" i="2"/>
  <c r="T125" i="2"/>
  <c r="R125" i="2"/>
  <c r="P125" i="2"/>
  <c r="BI123" i="2"/>
  <c r="BH123" i="2"/>
  <c r="BG123" i="2"/>
  <c r="BE123" i="2"/>
  <c r="T123" i="2"/>
  <c r="R123" i="2"/>
  <c r="P123" i="2"/>
  <c r="F114" i="2"/>
  <c r="E112" i="2"/>
  <c r="F87" i="2"/>
  <c r="E85" i="2"/>
  <c r="J22" i="2"/>
  <c r="E22" i="2"/>
  <c r="J90" i="2" s="1"/>
  <c r="J21" i="2"/>
  <c r="J19" i="2"/>
  <c r="E19" i="2"/>
  <c r="J89" i="2"/>
  <c r="J18" i="2"/>
  <c r="J16" i="2"/>
  <c r="E16" i="2"/>
  <c r="F117" i="2" s="1"/>
  <c r="J15" i="2"/>
  <c r="J13" i="2"/>
  <c r="E13" i="2"/>
  <c r="F116" i="2" s="1"/>
  <c r="J12" i="2"/>
  <c r="J114" i="2"/>
  <c r="L90" i="1"/>
  <c r="AM90" i="1"/>
  <c r="AM89" i="1"/>
  <c r="L89" i="1"/>
  <c r="AM87" i="1"/>
  <c r="L87" i="1"/>
  <c r="L85" i="1"/>
  <c r="BK187" i="2"/>
  <c r="BK183" i="2"/>
  <c r="J177" i="2"/>
  <c r="J175" i="2"/>
  <c r="J174" i="2"/>
  <c r="J173" i="2"/>
  <c r="BK171" i="2"/>
  <c r="J170" i="2"/>
  <c r="BK166" i="2"/>
  <c r="J164" i="2"/>
  <c r="J162" i="2"/>
  <c r="BK158" i="2"/>
  <c r="BK156" i="2"/>
  <c r="BK155" i="2"/>
  <c r="BK153" i="2"/>
  <c r="J150" i="2"/>
  <c r="J140" i="2"/>
  <c r="J138" i="2"/>
  <c r="J127" i="2"/>
  <c r="BK125" i="2"/>
  <c r="J123" i="2"/>
  <c r="J187" i="2"/>
  <c r="J183" i="2"/>
  <c r="BK176" i="2"/>
  <c r="BK174" i="2"/>
  <c r="BK172" i="2"/>
  <c r="BK164" i="2"/>
  <c r="BK162" i="2"/>
  <c r="BK157" i="2"/>
  <c r="J156" i="2"/>
  <c r="BK154" i="2"/>
  <c r="BK146" i="2"/>
  <c r="BK140" i="2"/>
  <c r="BK134" i="2"/>
  <c r="J132" i="2"/>
  <c r="J130" i="2"/>
  <c r="J129" i="2"/>
  <c r="BK123" i="2"/>
  <c r="BK177" i="2"/>
  <c r="J176" i="2"/>
  <c r="BK175" i="2"/>
  <c r="BK173" i="2"/>
  <c r="J172" i="2"/>
  <c r="J171" i="2"/>
  <c r="BK168" i="2"/>
  <c r="J166" i="2"/>
  <c r="J152" i="2"/>
  <c r="BK150" i="2"/>
  <c r="J146" i="2"/>
  <c r="BK143" i="2"/>
  <c r="BK132" i="2"/>
  <c r="AS94" i="1"/>
  <c r="BK170" i="2"/>
  <c r="J168" i="2"/>
  <c r="J158" i="2"/>
  <c r="J157" i="2"/>
  <c r="J155" i="2"/>
  <c r="BK152" i="2"/>
  <c r="J143" i="2"/>
  <c r="J141" i="2"/>
  <c r="BK138" i="2"/>
  <c r="BK136" i="2"/>
  <c r="BK130" i="2"/>
  <c r="BK127" i="2"/>
  <c r="J125" i="2"/>
  <c r="J154" i="2"/>
  <c r="J153" i="2"/>
  <c r="BK141" i="2"/>
  <c r="J136" i="2"/>
  <c r="J134" i="2"/>
  <c r="BK129" i="2"/>
  <c r="P151" i="2" l="1"/>
  <c r="P122" i="2"/>
  <c r="R122" i="2"/>
  <c r="T122" i="2"/>
  <c r="BK137" i="2"/>
  <c r="J137" i="2"/>
  <c r="J98" i="2"/>
  <c r="P137" i="2"/>
  <c r="T137" i="2"/>
  <c r="BK142" i="2"/>
  <c r="J142" i="2" s="1"/>
  <c r="J99" i="2" s="1"/>
  <c r="P142" i="2"/>
  <c r="R142" i="2"/>
  <c r="T142" i="2"/>
  <c r="BK151" i="2"/>
  <c r="J151" i="2" s="1"/>
  <c r="J101" i="2" s="1"/>
  <c r="R151" i="2"/>
  <c r="BK122" i="2"/>
  <c r="J122" i="2" s="1"/>
  <c r="J96" i="2" s="1"/>
  <c r="T151" i="2"/>
  <c r="F89" i="2"/>
  <c r="J116" i="2"/>
  <c r="BF125" i="2"/>
  <c r="BF138" i="2"/>
  <c r="BF173" i="2"/>
  <c r="F90" i="2"/>
  <c r="J117" i="2"/>
  <c r="BF123" i="2"/>
  <c r="BF127" i="2"/>
  <c r="BF129" i="2"/>
  <c r="BF130" i="2"/>
  <c r="BF132" i="2"/>
  <c r="BF134" i="2"/>
  <c r="BF143" i="2"/>
  <c r="BF150" i="2"/>
  <c r="BF154" i="2"/>
  <c r="BF156" i="2"/>
  <c r="BF157" i="2"/>
  <c r="BF168" i="2"/>
  <c r="J87" i="2"/>
  <c r="BF140" i="2"/>
  <c r="BF141" i="2"/>
  <c r="BF146" i="2"/>
  <c r="BF164" i="2"/>
  <c r="BF166" i="2"/>
  <c r="BF183" i="2"/>
  <c r="BF187" i="2"/>
  <c r="BF136" i="2"/>
  <c r="BF153" i="2"/>
  <c r="BF155" i="2"/>
  <c r="BF162" i="2"/>
  <c r="BF170" i="2"/>
  <c r="BF177" i="2"/>
  <c r="BK135" i="2"/>
  <c r="J135" i="2"/>
  <c r="J97" i="2" s="1"/>
  <c r="BK149" i="2"/>
  <c r="J149" i="2"/>
  <c r="J100" i="2" s="1"/>
  <c r="BF152" i="2"/>
  <c r="BF158" i="2"/>
  <c r="BF171" i="2"/>
  <c r="BF172" i="2"/>
  <c r="BF174" i="2"/>
  <c r="BF175" i="2"/>
  <c r="BF176" i="2"/>
  <c r="BK186" i="2"/>
  <c r="J186" i="2"/>
  <c r="J102" i="2"/>
  <c r="F34" i="2"/>
  <c r="BC95" i="1" s="1"/>
  <c r="BC94" i="1" s="1"/>
  <c r="W32" i="1" s="1"/>
  <c r="F31" i="2"/>
  <c r="AZ95" i="1" s="1"/>
  <c r="AZ94" i="1" s="1"/>
  <c r="W29" i="1" s="1"/>
  <c r="F33" i="2"/>
  <c r="BB95" i="1"/>
  <c r="BB94" i="1" s="1"/>
  <c r="W31" i="1" s="1"/>
  <c r="J31" i="2"/>
  <c r="AV95" i="1" s="1"/>
  <c r="F35" i="2"/>
  <c r="BD95" i="1"/>
  <c r="BD94" i="1" s="1"/>
  <c r="W33" i="1" s="1"/>
  <c r="R121" i="2" l="1"/>
  <c r="R120" i="2" s="1"/>
  <c r="P121" i="2"/>
  <c r="P120" i="2"/>
  <c r="AU95" i="1" s="1"/>
  <c r="AU94" i="1" s="1"/>
  <c r="T121" i="2"/>
  <c r="T120" i="2"/>
  <c r="BK121" i="2"/>
  <c r="J121" i="2" s="1"/>
  <c r="J95" i="2" s="1"/>
  <c r="AY94" i="1"/>
  <c r="AX94" i="1"/>
  <c r="AV94" i="1"/>
  <c r="AK29" i="1" s="1"/>
  <c r="F32" i="2"/>
  <c r="BA95" i="1" s="1"/>
  <c r="BA94" i="1" s="1"/>
  <c r="AW94" i="1" s="1"/>
  <c r="AK30" i="1" s="1"/>
  <c r="J32" i="2"/>
  <c r="AW95" i="1" s="1"/>
  <c r="AT95" i="1" s="1"/>
  <c r="BK120" i="2" l="1"/>
  <c r="J120" i="2"/>
  <c r="AT94" i="1"/>
  <c r="J28" i="2"/>
  <c r="AG95" i="1" s="1"/>
  <c r="AG94" i="1" s="1"/>
  <c r="AK26" i="1" s="1"/>
  <c r="AK35" i="1" s="1"/>
  <c r="W30" i="1"/>
  <c r="J37" i="2" l="1"/>
  <c r="AN95" i="1"/>
  <c r="AN94" i="1"/>
  <c r="J94" i="2"/>
</calcChain>
</file>

<file path=xl/sharedStrings.xml><?xml version="1.0" encoding="utf-8"?>
<sst xmlns="http://schemas.openxmlformats.org/spreadsheetml/2006/main" count="1003" uniqueCount="284">
  <si>
    <t>Export Komplet</t>
  </si>
  <si>
    <t/>
  </si>
  <si>
    <t>2.0</t>
  </si>
  <si>
    <t>False</t>
  </si>
  <si>
    <t>{fdbeef35-8353-4347-a6f8-cc71a8668102}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</si>
  <si>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</si>
  <si>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</si>
  <si>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</si>
  <si>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</si>
  <si>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</si>
  <si>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</si>
  <si>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</si>
  <si>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</si>
  <si>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</si>
  <si>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</si>
  <si>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Cesta II/588 - Križovatka I/75 - obec Farná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</si>
  <si>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</si>
  <si>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</si>
  <si>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</si>
  <si>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</si>
  <si>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</si>
  <si>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</si>
  <si>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</si>
  <si>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</si>
  <si>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</si>
  <si>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</si>
  <si>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</si>
  <si>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</si>
  <si>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</si>
  <si>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</si>
  <si>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</si>
  <si>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</si>
  <si>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</si>
  <si>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</si>
  <si>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</si>
  <si>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</si>
  <si>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</si>
  <si>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</si>
  <si>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</si>
  <si>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</si>
  <si>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</si>
  <si>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</si>
  <si>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</si>
  <si>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</si>
  <si>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</si>
  <si>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</si>
  <si>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</si>
  <si>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</si>
  <si>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</si>
  <si>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</si>
  <si>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</si>
  <si>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</si>
  <si>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</si>
  <si>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</si>
  <si>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</si>
  <si>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</si>
  <si>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</si>
  <si>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</si>
  <si>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</si>
  <si>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</si>
  <si>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</si>
  <si>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</si>
  <si>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</si>
  <si>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</si>
  <si>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</si>
  <si>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</si>
  <si>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</si>
  <si>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</si>
  <si>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</si>
  <si>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</si>
  <si>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</si>
  <si>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</si>
  <si>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</si>
  <si>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</si>
  <si>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</si>
  <si>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</si>
  <si>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</si>
  <si>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</si>
  <si>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</si>
  <si>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</si>
  <si>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</si>
  <si>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</si>
  <si>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</si>
  <si>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</si>
  <si>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</si>
  <si>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</si>
  <si>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</si>
  <si>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5.4 - Komunikácie - krajnica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</si>
  <si>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</si>
  <si>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</si>
  <si>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</si>
  <si>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</si>
  <si>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</si>
  <si>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</si>
  <si>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</si>
  <si>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</si>
  <si>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</si>
  <si>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</si>
  <si>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</si>
  <si>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</si>
  <si>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</si>
  <si>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</si>
  <si>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</si>
  <si>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</si>
  <si>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</si>
  <si>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</si>
  <si>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</si>
  <si>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</si>
  <si>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113107221.S</t>
  </si>
  <si>
    <t>Odstránenie krytu v ploche nad 200 m2 z kameniva hrubého drveného, hr. do 100 mm,  -0,13000t - krajnica</t>
  </si>
  <si>
    <t>m2</t>
  </si>
  <si>
    <t>4</t>
  </si>
  <si>
    <t>2</t>
  </si>
  <si>
    <t>321255693</t>
  </si>
  <si>
    <t>VV</t>
  </si>
  <si>
    <t>"krajnica"   0,5*18016</t>
  </si>
  <si>
    <t>162501122.S</t>
  </si>
  <si>
    <t>Vodorovné premiestnenie výkopku po spevnenej ceste z horniny tr.1-4, nad 100 do 1000 m3 na vzdialenosť do 3000 m</t>
  </si>
  <si>
    <t>m3</t>
  </si>
  <si>
    <t>1310708004</t>
  </si>
  <si>
    <t>"odstránenie krajnice"   0,5*18016*0,1</t>
  </si>
  <si>
    <t>3</t>
  </si>
  <si>
    <t>162501123.S</t>
  </si>
  <si>
    <t>Vodorovné premiestnenie výkopku po spevnenej ceste z horniny tr.1-4, nad 100 do 1000 m3, príplatok k cene za každých ďalšich a začatých 1000 m</t>
  </si>
  <si>
    <t>124621136</t>
  </si>
  <si>
    <t>900,8*47 'Přepočítané koeficientom množstva</t>
  </si>
  <si>
    <t>171201202.S</t>
  </si>
  <si>
    <t>Uloženie sypaniny na skládky nad 100 do 1000 m3</t>
  </si>
  <si>
    <t>1596055680</t>
  </si>
  <si>
    <t>5</t>
  </si>
  <si>
    <t>171209002.S</t>
  </si>
  <si>
    <t>Poplatok za skladovanie - zemina a kamenivo (17 05) ostatné</t>
  </si>
  <si>
    <t>t</t>
  </si>
  <si>
    <t>1355133536</t>
  </si>
  <si>
    <t>"odstran.krajnice"  9008,00*0,13</t>
  </si>
  <si>
    <t>6</t>
  </si>
  <si>
    <t>113152740.S</t>
  </si>
  <si>
    <t>Frézovanie asf. podkladu alebo krytu bez prek., plochy cez 10000 m2, pruh š. do 2 m, hr. 80 mm  0,254 t</t>
  </si>
  <si>
    <t>-679855452</t>
  </si>
  <si>
    <t>48705+8510-200</t>
  </si>
  <si>
    <t>7</t>
  </si>
  <si>
    <t>1131534201.S</t>
  </si>
  <si>
    <t>Frézovanie asf. podkladu alebo krytu s prek., plochy cez 1000 do 10000 m2, pruh š. cez 1 m do 2 m, hr. 80mm  0,254 t</t>
  </si>
  <si>
    <t>1578536726</t>
  </si>
  <si>
    <t>Zakladanie</t>
  </si>
  <si>
    <t>8</t>
  </si>
  <si>
    <t>289971414.R</t>
  </si>
  <si>
    <t>Geomreža pre stabilizáciu podkladu</t>
  </si>
  <si>
    <t>-1229330342</t>
  </si>
  <si>
    <t>Komunikácie</t>
  </si>
  <si>
    <t>9</t>
  </si>
  <si>
    <t>573231107.S</t>
  </si>
  <si>
    <t>Postrek asfaltový spojovací bez posypu kamenivom z cestnej emulzie v množstve 0,50 kg/m2</t>
  </si>
  <si>
    <t>839781351</t>
  </si>
  <si>
    <t>57215*2</t>
  </si>
  <si>
    <t>10</t>
  </si>
  <si>
    <t>577134231.S</t>
  </si>
  <si>
    <t>Asfaltový betón vrstva obrusná AC 11 O v pruhu š. do 3 m z nemodifik. asfaltu tr. II, po zhutnení hr. 40 mm</t>
  </si>
  <si>
    <t>-1337927256</t>
  </si>
  <si>
    <t>11</t>
  </si>
  <si>
    <t>577134331.S</t>
  </si>
  <si>
    <t>Asfaltový betón vrstva obrusná alebo ložná AC 16 v pruhu š. do 3 m z nemodifik. asfaltu tr. II, po zhutnení hr. 40 mm</t>
  </si>
  <si>
    <t>-1591185177</t>
  </si>
  <si>
    <t>5.4</t>
  </si>
  <si>
    <t>Komunikácie - krajnica</t>
  </si>
  <si>
    <t>12</t>
  </si>
  <si>
    <t>561951141.S</t>
  </si>
  <si>
    <t>Recyklácia podkladu za studena na mieste - rozpojenie a reprofilácia hr. 150 mm plochy do 10000 m2</t>
  </si>
  <si>
    <t>1456342525</t>
  </si>
  <si>
    <t>"do krajníc"</t>
  </si>
  <si>
    <t>0,5*18016</t>
  </si>
  <si>
    <t>13</t>
  </si>
  <si>
    <t>569903311.S</t>
  </si>
  <si>
    <t>Zhotovenie zemných krajníc z hornín akejkoľvek triedy so zhutnením</t>
  </si>
  <si>
    <t>565098941</t>
  </si>
  <si>
    <t xml:space="preserve">"materiál z recyklácie"  </t>
  </si>
  <si>
    <t xml:space="preserve"> 0,5*18016*0,1</t>
  </si>
  <si>
    <t>Rúrové vedenie</t>
  </si>
  <si>
    <t>14</t>
  </si>
  <si>
    <t>89923111R</t>
  </si>
  <si>
    <t>Oprava prepadnutých uličných vpusti</t>
  </si>
  <si>
    <t>ks</t>
  </si>
  <si>
    <t>1913316863</t>
  </si>
  <si>
    <t>Ostatné konštrukcie a práce-búranie</t>
  </si>
  <si>
    <t>15</t>
  </si>
  <si>
    <t>912291111.S</t>
  </si>
  <si>
    <t>Osadenie smerového stĺpika plastového s vykopaním a odhodom výkopku do 3 m</t>
  </si>
  <si>
    <t>-361983904</t>
  </si>
  <si>
    <t>16</t>
  </si>
  <si>
    <t>M</t>
  </si>
  <si>
    <t>404490000100.S</t>
  </si>
  <si>
    <t>Cestný stĺpik CS - 1200 mm, fólia II. triedy</t>
  </si>
  <si>
    <t>988643254</t>
  </si>
  <si>
    <t>17</t>
  </si>
  <si>
    <t>914001111.S</t>
  </si>
  <si>
    <t>Osadenie a montáž cestnej zvislej dopravnej značky na stĺpik, stĺp, konzolu alebo objekt</t>
  </si>
  <si>
    <t>-976616367</t>
  </si>
  <si>
    <t>18</t>
  </si>
  <si>
    <t>40441000</t>
  </si>
  <si>
    <t>dopravná značka zvislá, rozmer základný , fólia RA1, pozinkovaná</t>
  </si>
  <si>
    <t>1396048351</t>
  </si>
  <si>
    <t>19</t>
  </si>
  <si>
    <t>4044777000</t>
  </si>
  <si>
    <t>Stĺpik Zn, f60 mm /</t>
  </si>
  <si>
    <t>174407854</t>
  </si>
  <si>
    <t>914812</t>
  </si>
  <si>
    <t>Dočasné dopravné značenie</t>
  </si>
  <si>
    <t>1207709710</t>
  </si>
  <si>
    <t>21</t>
  </si>
  <si>
    <t>915711212.S</t>
  </si>
  <si>
    <t>Vodorovné dopravné značenie striekané farbou deliacich čiar súvislých šírky 125 mm biela retroreflexná</t>
  </si>
  <si>
    <t>m</t>
  </si>
  <si>
    <t>1204107548</t>
  </si>
  <si>
    <t>"V2a"  8119+800</t>
  </si>
  <si>
    <t>"V1"  1685</t>
  </si>
  <si>
    <t>Súčet</t>
  </si>
  <si>
    <t>22</t>
  </si>
  <si>
    <t>915711512.S</t>
  </si>
  <si>
    <t>Vodorovné dopravné značenie striekané farbou vodiacich čiar prerušovaných šírky 250 mm biela retroreflexná</t>
  </si>
  <si>
    <t>-1351133108</t>
  </si>
  <si>
    <t>"V4"  185</t>
  </si>
  <si>
    <t>23</t>
  </si>
  <si>
    <t>915711412.S</t>
  </si>
  <si>
    <t>Vodorovné dopravné značenie striekané farbou vodiacich čiar súvislých šírky 250 mm biela retroreflexná</t>
  </si>
  <si>
    <t>-431573091</t>
  </si>
  <si>
    <t>"V4"  18110</t>
  </si>
  <si>
    <t>24</t>
  </si>
  <si>
    <t>915721212.S</t>
  </si>
  <si>
    <t>Vodorovné dopravné značenie striekané farbou prechodov pre chodcov, šípky, symboly a pod., biela retroreflexná</t>
  </si>
  <si>
    <t>-145647786</t>
  </si>
  <si>
    <t>"prechod"102</t>
  </si>
  <si>
    <t>25</t>
  </si>
  <si>
    <t>915791111.S</t>
  </si>
  <si>
    <t>Predznačenie pre značenie striekané farbou z náterových hmôt deliace čiary, vodiace prúžky</t>
  </si>
  <si>
    <t>-1919258960</t>
  </si>
  <si>
    <t>9804+185+18110+800</t>
  </si>
  <si>
    <t>26</t>
  </si>
  <si>
    <t>915791112.S</t>
  </si>
  <si>
    <t>Predznačenie pre vodorovné značenie striekané farbou alebo vykonávané z náterových hmôt</t>
  </si>
  <si>
    <t>769325225</t>
  </si>
  <si>
    <t>27</t>
  </si>
  <si>
    <t>915920003.S</t>
  </si>
  <si>
    <t>Osadenie trvalého retroreflexného liatinového dopravného gombíka rozmeru 100x50x12 mm</t>
  </si>
  <si>
    <t>-6064232</t>
  </si>
  <si>
    <t>28</t>
  </si>
  <si>
    <t>404490008100.S</t>
  </si>
  <si>
    <t>Gombík dopravný reflexný trvalý, dxšxv 200x148x29 mm, liatinový (do vozovky)</t>
  </si>
  <si>
    <t>123282</t>
  </si>
  <si>
    <t>29</t>
  </si>
  <si>
    <t>919726510R</t>
  </si>
  <si>
    <t xml:space="preserve">Zálievka z asfaltu </t>
  </si>
  <si>
    <t>517085914</t>
  </si>
  <si>
    <t>30</t>
  </si>
  <si>
    <t>91972652R</t>
  </si>
  <si>
    <t>Stredová zálievka asflatová</t>
  </si>
  <si>
    <t>1077828046</t>
  </si>
  <si>
    <t>31</t>
  </si>
  <si>
    <t>919735112.S</t>
  </si>
  <si>
    <t>Rezanie existujúceho asfaltového krytu alebo podkladu hĺbky nad 50 do 100 mm</t>
  </si>
  <si>
    <t>-633569112</t>
  </si>
  <si>
    <t>32</t>
  </si>
  <si>
    <t>966006211.S</t>
  </si>
  <si>
    <t>Odstránenie (demontáž) zvislej dopravnej značky zo stĺpov, stĺpikov alebo konzol,  -0,00400t</t>
  </si>
  <si>
    <t>-597910200</t>
  </si>
  <si>
    <t>33</t>
  </si>
  <si>
    <t>979082213.S</t>
  </si>
  <si>
    <t>Vodorovná doprava sutiny so zložením a hrubým urovnaním na vzdialenosť do 1 km</t>
  </si>
  <si>
    <t>1098659619</t>
  </si>
  <si>
    <t>15km</t>
  </si>
  <si>
    <t>"suť celkom"  15704,03</t>
  </si>
  <si>
    <t>"na recyklaciu do krajníc"       -0,5*18016* 0,254</t>
  </si>
  <si>
    <t>"kamenivo z krajnice" - 9008,00*0,13</t>
  </si>
  <si>
    <t>34</t>
  </si>
  <si>
    <t>979082219.S</t>
  </si>
  <si>
    <t>Príplatok k cene za každý ďalší aj začatý 1 km nad 1 km pre vodorovnú dopravu sutiny</t>
  </si>
  <si>
    <t>750562443</t>
  </si>
  <si>
    <t>12244,958</t>
  </si>
  <si>
    <t>12244,958*14 'Přepočítané koeficientom množstva</t>
  </si>
  <si>
    <t>99</t>
  </si>
  <si>
    <t>Presun hmôt HSV</t>
  </si>
  <si>
    <t>35</t>
  </si>
  <si>
    <t>998225311.S</t>
  </si>
  <si>
    <t>Presun hmôt pre opravy a údržbu komunikácií a letísk s krytom asfaltovým alebo betónovým</t>
  </si>
  <si>
    <t>-1984733857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</si>
</sst>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>
      <selection activeCell="AN8" sqref="AN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4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13</v>
      </c>
      <c r="BS5" s="17" t="s">
        <v>6</v>
      </c>
    </row>
    <row r="6" spans="1:74" s="1" customFormat="1" ht="36.950000000000003" customHeight="1">
      <c r="B6" s="20"/>
      <c r="D6" s="26" t="s">
        <v>14</v>
      </c>
      <c r="K6" s="244" t="s">
        <v>15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1:74" s="1" customFormat="1" ht="12" customHeight="1">
      <c r="B7" s="20"/>
      <c r="D7" s="27" t="s">
        <v>16</v>
      </c>
      <c r="K7" s="25" t="s">
        <v>1</v>
      </c>
      <c r="AK7" s="27" t="s">
        <v>17</v>
      </c>
      <c r="AN7" s="25" t="s">
        <v>1</v>
      </c>
      <c r="AR7" s="20"/>
      <c r="BE7" s="241"/>
      <c r="BS7" s="17" t="s">
        <v>6</v>
      </c>
    </row>
    <row r="8" spans="1:74" s="1" customFormat="1" ht="12" customHeight="1">
      <c r="B8" s="20"/>
      <c r="D8" s="27" t="s">
        <v>18</v>
      </c>
      <c r="K8" s="25" t="s">
        <v>19</v>
      </c>
      <c r="AK8" s="27" t="s">
        <v>20</v>
      </c>
      <c r="AN8" s="211"/>
      <c r="AR8" s="20"/>
      <c r="BE8" s="241"/>
      <c r="BS8" s="17" t="s">
        <v>6</v>
      </c>
    </row>
    <row r="9" spans="1:74" s="1" customFormat="1" ht="14.45" customHeight="1">
      <c r="B9" s="20"/>
      <c r="AR9" s="20"/>
      <c r="BE9" s="241"/>
      <c r="BS9" s="17" t="s">
        <v>6</v>
      </c>
    </row>
    <row r="10" spans="1:74" s="1" customFormat="1" ht="12" customHeight="1">
      <c r="B10" s="20"/>
      <c r="D10" s="27" t="s">
        <v>21</v>
      </c>
      <c r="AK10" s="27" t="s">
        <v>22</v>
      </c>
      <c r="AN10" s="25" t="s">
        <v>1</v>
      </c>
      <c r="AR10" s="20"/>
      <c r="BE10" s="241"/>
      <c r="BS10" s="17" t="s">
        <v>6</v>
      </c>
    </row>
    <row r="11" spans="1:74" s="1" customFormat="1" ht="18.399999999999999" customHeight="1">
      <c r="B11" s="20"/>
      <c r="E11" s="25" t="s">
        <v>19</v>
      </c>
      <c r="AK11" s="27" t="s">
        <v>23</v>
      </c>
      <c r="AN11" s="25" t="s">
        <v>1</v>
      </c>
      <c r="AR11" s="20"/>
      <c r="BE11" s="241"/>
      <c r="BS11" s="17" t="s">
        <v>6</v>
      </c>
    </row>
    <row r="12" spans="1:74" s="1" customFormat="1" ht="6.95" customHeight="1">
      <c r="B12" s="20"/>
      <c r="AR12" s="20"/>
      <c r="BE12" s="241"/>
      <c r="BS12" s="17" t="s">
        <v>6</v>
      </c>
    </row>
    <row r="13" spans="1:74" s="1" customFormat="1" ht="12" customHeight="1">
      <c r="B13" s="20"/>
      <c r="D13" s="27" t="s">
        <v>24</v>
      </c>
      <c r="AK13" s="27" t="s">
        <v>22</v>
      </c>
      <c r="AN13" s="29" t="s">
        <v>25</v>
      </c>
      <c r="AR13" s="20"/>
      <c r="BE13" s="241"/>
      <c r="BS13" s="17" t="s">
        <v>6</v>
      </c>
    </row>
    <row r="14" spans="1:74" ht="12.75">
      <c r="B14" s="20"/>
      <c r="E14" s="245" t="s">
        <v>25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23</v>
      </c>
      <c r="AN14" s="29" t="s">
        <v>25</v>
      </c>
      <c r="AR14" s="20"/>
      <c r="BE14" s="241"/>
      <c r="BS14" s="17" t="s">
        <v>6</v>
      </c>
    </row>
    <row r="15" spans="1:74" s="1" customFormat="1" ht="6.95" customHeight="1">
      <c r="B15" s="20"/>
      <c r="AR15" s="20"/>
      <c r="BE15" s="241"/>
      <c r="BS15" s="17" t="s">
        <v>3</v>
      </c>
    </row>
    <row r="16" spans="1:74" s="1" customFormat="1" ht="12" customHeight="1">
      <c r="B16" s="20"/>
      <c r="D16" s="27" t="s">
        <v>26</v>
      </c>
      <c r="AK16" s="27" t="s">
        <v>22</v>
      </c>
      <c r="AN16" s="25" t="s">
        <v>1</v>
      </c>
      <c r="AR16" s="20"/>
      <c r="BE16" s="241"/>
      <c r="BS16" s="17" t="s">
        <v>3</v>
      </c>
    </row>
    <row r="17" spans="1:71" s="1" customFormat="1" ht="18.399999999999999" customHeight="1">
      <c r="B17" s="20"/>
      <c r="E17" s="25" t="s">
        <v>19</v>
      </c>
      <c r="AK17" s="27" t="s">
        <v>23</v>
      </c>
      <c r="AN17" s="25" t="s">
        <v>1</v>
      </c>
      <c r="AR17" s="20"/>
      <c r="BE17" s="241"/>
      <c r="BS17" s="17" t="s">
        <v>27</v>
      </c>
    </row>
    <row r="18" spans="1:71" s="1" customFormat="1" ht="6.95" customHeight="1">
      <c r="B18" s="20"/>
      <c r="AR18" s="20"/>
      <c r="BE18" s="241"/>
      <c r="BS18" s="17" t="s">
        <v>6</v>
      </c>
    </row>
    <row r="19" spans="1:71" s="1" customFormat="1" ht="12" customHeight="1">
      <c r="B19" s="20"/>
      <c r="D19" s="27" t="s">
        <v>28</v>
      </c>
      <c r="AK19" s="27" t="s">
        <v>22</v>
      </c>
      <c r="AN19" s="25" t="s">
        <v>1</v>
      </c>
      <c r="AR19" s="20"/>
      <c r="BE19" s="241"/>
      <c r="BS19" s="17" t="s">
        <v>6</v>
      </c>
    </row>
    <row r="20" spans="1:71" s="1" customFormat="1" ht="18.399999999999999" customHeight="1">
      <c r="B20" s="20"/>
      <c r="E20" s="25" t="s">
        <v>19</v>
      </c>
      <c r="AK20" s="27" t="s">
        <v>23</v>
      </c>
      <c r="AN20" s="25" t="s">
        <v>1</v>
      </c>
      <c r="AR20" s="20"/>
      <c r="BE20" s="241"/>
      <c r="BS20" s="17" t="s">
        <v>27</v>
      </c>
    </row>
    <row r="21" spans="1:71" s="1" customFormat="1" ht="6.95" customHeight="1">
      <c r="B21" s="20"/>
      <c r="AR21" s="20"/>
      <c r="BE21" s="241"/>
    </row>
    <row r="22" spans="1:71" s="1" customFormat="1" ht="12" customHeight="1">
      <c r="B22" s="20"/>
      <c r="D22" s="27" t="s">
        <v>29</v>
      </c>
      <c r="AR22" s="20"/>
      <c r="BE22" s="241"/>
    </row>
    <row r="23" spans="1:71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1:71" s="1" customFormat="1" ht="6.95" customHeight="1">
      <c r="B24" s="20"/>
      <c r="AR24" s="20"/>
      <c r="BE24" s="241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71" s="2" customFormat="1" ht="25.9" customHeight="1">
      <c r="A26" s="32"/>
      <c r="B26" s="33"/>
      <c r="C26" s="32"/>
      <c r="D26" s="34" t="s">
        <v>30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31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32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33</v>
      </c>
      <c r="AL28" s="250"/>
      <c r="AM28" s="250"/>
      <c r="AN28" s="250"/>
      <c r="AO28" s="250"/>
      <c r="AP28" s="32"/>
      <c r="AQ28" s="32"/>
      <c r="AR28" s="33"/>
      <c r="BE28" s="241"/>
    </row>
    <row r="29" spans="1:71" s="3" customFormat="1" ht="14.45" customHeight="1">
      <c r="B29" s="37"/>
      <c r="D29" s="27" t="s">
        <v>34</v>
      </c>
      <c r="F29" s="27" t="s">
        <v>35</v>
      </c>
      <c r="L29" s="230">
        <v>0.2</v>
      </c>
      <c r="M29" s="229"/>
      <c r="N29" s="229"/>
      <c r="O29" s="229"/>
      <c r="P29" s="229"/>
      <c r="W29" s="228">
        <f>ROUND(AZ94, 2)</f>
        <v>0</v>
      </c>
      <c r="X29" s="229"/>
      <c r="Y29" s="229"/>
      <c r="Z29" s="229"/>
      <c r="AA29" s="229"/>
      <c r="AB29" s="229"/>
      <c r="AC29" s="229"/>
      <c r="AD29" s="229"/>
      <c r="AE29" s="229"/>
      <c r="AK29" s="228">
        <f>ROUND(AV94, 2)</f>
        <v>0</v>
      </c>
      <c r="AL29" s="229"/>
      <c r="AM29" s="229"/>
      <c r="AN29" s="229"/>
      <c r="AO29" s="229"/>
      <c r="AR29" s="37"/>
      <c r="BE29" s="242"/>
    </row>
    <row r="30" spans="1:71" s="3" customFormat="1" ht="14.45" customHeight="1">
      <c r="B30" s="37"/>
      <c r="F30" s="27" t="s">
        <v>36</v>
      </c>
      <c r="L30" s="230">
        <v>0.2</v>
      </c>
      <c r="M30" s="229"/>
      <c r="N30" s="229"/>
      <c r="O30" s="229"/>
      <c r="P30" s="229"/>
      <c r="W30" s="228">
        <f>ROUND(BA94, 2)</f>
        <v>0</v>
      </c>
      <c r="X30" s="229"/>
      <c r="Y30" s="229"/>
      <c r="Z30" s="229"/>
      <c r="AA30" s="229"/>
      <c r="AB30" s="229"/>
      <c r="AC30" s="229"/>
      <c r="AD30" s="229"/>
      <c r="AE30" s="229"/>
      <c r="AK30" s="228">
        <f>ROUND(AW94, 2)</f>
        <v>0</v>
      </c>
      <c r="AL30" s="229"/>
      <c r="AM30" s="229"/>
      <c r="AN30" s="229"/>
      <c r="AO30" s="229"/>
      <c r="AR30" s="37"/>
      <c r="BE30" s="242"/>
    </row>
    <row r="31" spans="1:71" s="3" customFormat="1" ht="14.45" hidden="1" customHeight="1">
      <c r="B31" s="37"/>
      <c r="F31" s="27" t="s">
        <v>37</v>
      </c>
      <c r="L31" s="230">
        <v>0.2</v>
      </c>
      <c r="M31" s="229"/>
      <c r="N31" s="229"/>
      <c r="O31" s="229"/>
      <c r="P31" s="229"/>
      <c r="W31" s="228">
        <f>ROUND(BB94, 2)</f>
        <v>0</v>
      </c>
      <c r="X31" s="229"/>
      <c r="Y31" s="229"/>
      <c r="Z31" s="229"/>
      <c r="AA31" s="229"/>
      <c r="AB31" s="229"/>
      <c r="AC31" s="229"/>
      <c r="AD31" s="229"/>
      <c r="AE31" s="229"/>
      <c r="AK31" s="228">
        <v>0</v>
      </c>
      <c r="AL31" s="229"/>
      <c r="AM31" s="229"/>
      <c r="AN31" s="229"/>
      <c r="AO31" s="229"/>
      <c r="AR31" s="37"/>
      <c r="BE31" s="242"/>
    </row>
    <row r="32" spans="1:71" s="3" customFormat="1" ht="14.45" hidden="1" customHeight="1">
      <c r="B32" s="37"/>
      <c r="F32" s="27" t="s">
        <v>38</v>
      </c>
      <c r="L32" s="230">
        <v>0.2</v>
      </c>
      <c r="M32" s="229"/>
      <c r="N32" s="229"/>
      <c r="O32" s="229"/>
      <c r="P32" s="229"/>
      <c r="W32" s="228">
        <f>ROUND(BC94, 2)</f>
        <v>0</v>
      </c>
      <c r="X32" s="229"/>
      <c r="Y32" s="229"/>
      <c r="Z32" s="229"/>
      <c r="AA32" s="229"/>
      <c r="AB32" s="229"/>
      <c r="AC32" s="229"/>
      <c r="AD32" s="229"/>
      <c r="AE32" s="229"/>
      <c r="AK32" s="228">
        <v>0</v>
      </c>
      <c r="AL32" s="229"/>
      <c r="AM32" s="229"/>
      <c r="AN32" s="229"/>
      <c r="AO32" s="229"/>
      <c r="AR32" s="37"/>
      <c r="BE32" s="242"/>
    </row>
    <row r="33" spans="1:57" s="3" customFormat="1" ht="14.45" hidden="1" customHeight="1">
      <c r="B33" s="37"/>
      <c r="F33" s="27" t="s">
        <v>39</v>
      </c>
      <c r="L33" s="230">
        <v>0</v>
      </c>
      <c r="M33" s="229"/>
      <c r="N33" s="229"/>
      <c r="O33" s="229"/>
      <c r="P33" s="229"/>
      <c r="W33" s="228">
        <f>ROUND(BD94, 2)</f>
        <v>0</v>
      </c>
      <c r="X33" s="229"/>
      <c r="Y33" s="229"/>
      <c r="Z33" s="229"/>
      <c r="AA33" s="229"/>
      <c r="AB33" s="229"/>
      <c r="AC33" s="229"/>
      <c r="AD33" s="229"/>
      <c r="AE33" s="229"/>
      <c r="AK33" s="228">
        <v>0</v>
      </c>
      <c r="AL33" s="229"/>
      <c r="AM33" s="229"/>
      <c r="AN33" s="229"/>
      <c r="AO33" s="229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41</v>
      </c>
      <c r="U35" s="40"/>
      <c r="V35" s="40"/>
      <c r="W35" s="40"/>
      <c r="X35" s="231" t="s">
        <v>42</v>
      </c>
      <c r="Y35" s="232"/>
      <c r="Z35" s="232"/>
      <c r="AA35" s="232"/>
      <c r="AB35" s="232"/>
      <c r="AC35" s="40"/>
      <c r="AD35" s="40"/>
      <c r="AE35" s="40"/>
      <c r="AF35" s="40"/>
      <c r="AG35" s="40"/>
      <c r="AH35" s="40"/>
      <c r="AI35" s="40"/>
      <c r="AJ35" s="40"/>
      <c r="AK35" s="233">
        <f>SUM(AK26:AK33)</f>
        <v>0</v>
      </c>
      <c r="AL35" s="232"/>
      <c r="AM35" s="232"/>
      <c r="AN35" s="232"/>
      <c r="AO35" s="234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2"/>
      <c r="D49" s="43" t="s">
        <v>43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44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32"/>
      <c r="B60" s="33"/>
      <c r="C60" s="32"/>
      <c r="D60" s="45" t="s">
        <v>45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46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45</v>
      </c>
      <c r="AI60" s="35"/>
      <c r="AJ60" s="35"/>
      <c r="AK60" s="35"/>
      <c r="AL60" s="35"/>
      <c r="AM60" s="45" t="s">
        <v>46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32"/>
      <c r="B64" s="33"/>
      <c r="C64" s="32"/>
      <c r="D64" s="43" t="s">
        <v>47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48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32"/>
      <c r="B75" s="33"/>
      <c r="C75" s="32"/>
      <c r="D75" s="45" t="s">
        <v>45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46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45</v>
      </c>
      <c r="AI75" s="35"/>
      <c r="AJ75" s="35"/>
      <c r="AK75" s="35"/>
      <c r="AL75" s="35"/>
      <c r="AM75" s="45" t="s">
        <v>46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0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0" s="2" customFormat="1" ht="24.95" customHeight="1">
      <c r="A82" s="32"/>
      <c r="B82" s="33"/>
      <c r="C82" s="21" t="s">
        <v>49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0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0" s="4" customFormat="1" ht="12" customHeight="1">
      <c r="B84" s="51"/>
      <c r="C84" s="27" t="s">
        <v>12</v>
      </c>
      <c r="AR84" s="51"/>
    </row>
    <row r="85" spans="1:90" s="5" customFormat="1" ht="36.950000000000003" customHeight="1">
      <c r="B85" s="52"/>
      <c r="C85" s="53" t="s">
        <v>14</v>
      </c>
      <c r="L85" s="219" t="str">
        <f>K6</f>
        <v>Cesta II/588 - Križovatka I/75 - obec Farná</v>
      </c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R85" s="52"/>
    </row>
    <row r="86" spans="1:90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0" s="2" customFormat="1" ht="12" customHeight="1">
      <c r="A87" s="32"/>
      <c r="B87" s="33"/>
      <c r="C87" s="27" t="s">
        <v>18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20</v>
      </c>
      <c r="AJ87" s="32"/>
      <c r="AK87" s="32"/>
      <c r="AL87" s="32"/>
      <c r="AM87" s="221" t="str">
        <f>IF(AN8= "","",AN8)</f>
        <v/>
      </c>
      <c r="AN87" s="221"/>
      <c r="AO87" s="32"/>
      <c r="AP87" s="32"/>
      <c r="AQ87" s="32"/>
      <c r="AR87" s="33"/>
      <c r="BE87" s="32"/>
    </row>
    <row r="88" spans="1:90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0" s="2" customFormat="1" ht="15.2" customHeight="1">
      <c r="A89" s="32"/>
      <c r="B89" s="33"/>
      <c r="C89" s="27" t="s">
        <v>21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26</v>
      </c>
      <c r="AJ89" s="32"/>
      <c r="AK89" s="32"/>
      <c r="AL89" s="32"/>
      <c r="AM89" s="222" t="str">
        <f>IF(E17="","",E17)</f>
        <v xml:space="preserve"> </v>
      </c>
      <c r="AN89" s="223"/>
      <c r="AO89" s="223"/>
      <c r="AP89" s="223"/>
      <c r="AQ89" s="32"/>
      <c r="AR89" s="33"/>
      <c r="AS89" s="224" t="s">
        <v>50</v>
      </c>
      <c r="AT89" s="22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0" s="2" customFormat="1" ht="15.2" customHeight="1">
      <c r="A90" s="32"/>
      <c r="B90" s="33"/>
      <c r="C90" s="27" t="s">
        <v>24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28</v>
      </c>
      <c r="AJ90" s="32"/>
      <c r="AK90" s="32"/>
      <c r="AL90" s="32"/>
      <c r="AM90" s="222" t="str">
        <f>IF(E20="","",E20)</f>
        <v xml:space="preserve"> </v>
      </c>
      <c r="AN90" s="223"/>
      <c r="AO90" s="223"/>
      <c r="AP90" s="223"/>
      <c r="AQ90" s="32"/>
      <c r="AR90" s="33"/>
      <c r="AS90" s="226"/>
      <c r="AT90" s="22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0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6"/>
      <c r="AT91" s="22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0" s="2" customFormat="1" ht="29.25" customHeight="1">
      <c r="A92" s="32"/>
      <c r="B92" s="33"/>
      <c r="C92" s="214" t="s">
        <v>51</v>
      </c>
      <c r="D92" s="215"/>
      <c r="E92" s="215"/>
      <c r="F92" s="215"/>
      <c r="G92" s="215"/>
      <c r="H92" s="60"/>
      <c r="I92" s="216" t="s">
        <v>52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53</v>
      </c>
      <c r="AH92" s="215"/>
      <c r="AI92" s="215"/>
      <c r="AJ92" s="215"/>
      <c r="AK92" s="215"/>
      <c r="AL92" s="215"/>
      <c r="AM92" s="215"/>
      <c r="AN92" s="216" t="s">
        <v>54</v>
      </c>
      <c r="AO92" s="215"/>
      <c r="AP92" s="218"/>
      <c r="AQ92" s="61" t="s">
        <v>55</v>
      </c>
      <c r="AR92" s="33"/>
      <c r="AS92" s="62" t="s">
        <v>56</v>
      </c>
      <c r="AT92" s="63" t="s">
        <v>57</v>
      </c>
      <c r="AU92" s="63" t="s">
        <v>58</v>
      </c>
      <c r="AV92" s="63" t="s">
        <v>59</v>
      </c>
      <c r="AW92" s="63" t="s">
        <v>60</v>
      </c>
      <c r="AX92" s="63" t="s">
        <v>61</v>
      </c>
      <c r="AY92" s="63" t="s">
        <v>62</v>
      </c>
      <c r="AZ92" s="63" t="s">
        <v>63</v>
      </c>
      <c r="BA92" s="63" t="s">
        <v>64</v>
      </c>
      <c r="BB92" s="63" t="s">
        <v>65</v>
      </c>
      <c r="BC92" s="63" t="s">
        <v>66</v>
      </c>
      <c r="BD92" s="64" t="s">
        <v>67</v>
      </c>
      <c r="BE92" s="32"/>
    </row>
    <row r="93" spans="1:90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0" s="6" customFormat="1" ht="32.450000000000003" customHeight="1">
      <c r="B94" s="68"/>
      <c r="C94" s="69" t="s">
        <v>68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8">
        <f>ROUND(AG95,2)</f>
        <v>0</v>
      </c>
      <c r="AH94" s="238"/>
      <c r="AI94" s="238"/>
      <c r="AJ94" s="238"/>
      <c r="AK94" s="238"/>
      <c r="AL94" s="238"/>
      <c r="AM94" s="238"/>
      <c r="AN94" s="239">
        <f>SUM(AG94,AT94)</f>
        <v>0</v>
      </c>
      <c r="AO94" s="239"/>
      <c r="AP94" s="23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69</v>
      </c>
      <c r="BT94" s="77" t="s">
        <v>70</v>
      </c>
      <c r="BV94" s="77" t="s">
        <v>71</v>
      </c>
      <c r="BW94" s="77" t="s">
        <v>4</v>
      </c>
      <c r="BX94" s="77" t="s">
        <v>72</v>
      </c>
      <c r="CL94" s="77" t="s">
        <v>1</v>
      </c>
    </row>
    <row r="95" spans="1:90" s="7" customFormat="1" ht="24.75" customHeight="1">
      <c r="A95" s="78" t="s">
        <v>73</v>
      </c>
      <c r="B95" s="79"/>
      <c r="C95" s="80"/>
      <c r="D95" s="237"/>
      <c r="E95" s="237"/>
      <c r="F95" s="237"/>
      <c r="G95" s="237"/>
      <c r="H95" s="237"/>
      <c r="I95" s="81"/>
      <c r="J95" s="237" t="s">
        <v>15</v>
      </c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5">
        <f>' Cesta II-588 -...'!J28</f>
        <v>0</v>
      </c>
      <c r="AH95" s="236"/>
      <c r="AI95" s="236"/>
      <c r="AJ95" s="236"/>
      <c r="AK95" s="236"/>
      <c r="AL95" s="236"/>
      <c r="AM95" s="236"/>
      <c r="AN95" s="235">
        <f>SUM(AG95,AT95)</f>
        <v>0</v>
      </c>
      <c r="AO95" s="236"/>
      <c r="AP95" s="236"/>
      <c r="AQ95" s="82" t="s">
        <v>74</v>
      </c>
      <c r="AR95" s="79"/>
      <c r="AS95" s="83">
        <v>0</v>
      </c>
      <c r="AT95" s="84">
        <f>ROUND(SUM(AV95:AW95),2)</f>
        <v>0</v>
      </c>
      <c r="AU95" s="85">
        <f>' Cesta II-588 -...'!P120</f>
        <v>0</v>
      </c>
      <c r="AV95" s="84">
        <f>' Cesta II-588 -...'!J31</f>
        <v>0</v>
      </c>
      <c r="AW95" s="84">
        <f>' Cesta II-588 -...'!J32</f>
        <v>0</v>
      </c>
      <c r="AX95" s="84">
        <f>' Cesta II-588 -...'!J33</f>
        <v>0</v>
      </c>
      <c r="AY95" s="84">
        <f>' Cesta II-588 -...'!J34</f>
        <v>0</v>
      </c>
      <c r="AZ95" s="84">
        <f>' Cesta II-588 -...'!F31</f>
        <v>0</v>
      </c>
      <c r="BA95" s="84">
        <f>' Cesta II-588 -...'!F32</f>
        <v>0</v>
      </c>
      <c r="BB95" s="84">
        <f>' Cesta II-588 -...'!F33</f>
        <v>0</v>
      </c>
      <c r="BC95" s="84">
        <f>' Cesta II-588 -...'!F34</f>
        <v>0</v>
      </c>
      <c r="BD95" s="86">
        <f>' Cesta II-588 -...'!F35</f>
        <v>0</v>
      </c>
      <c r="BT95" s="87" t="s">
        <v>75</v>
      </c>
      <c r="BU95" s="87" t="s">
        <v>76</v>
      </c>
      <c r="BV95" s="87" t="s">
        <v>71</v>
      </c>
      <c r="BW95" s="87" t="s">
        <v>4</v>
      </c>
      <c r="BX95" s="87" t="s">
        <v>72</v>
      </c>
      <c r="CL95" s="87" t="s">
        <v>1</v>
      </c>
    </row>
    <row r="96" spans="1:90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5-plati - Cesta II-588 -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88"/>
  <sheetViews>
    <sheetView showGridLines="0" tabSelected="1" workbookViewId="0">
      <selection activeCell="J10" sqref="J1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3.1640625" style="1" customWidth="1"/>
    <col min="9" max="9" width="20.1640625" style="88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88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89"/>
      <c r="J3" s="19"/>
      <c r="K3" s="19"/>
      <c r="L3" s="20"/>
      <c r="AT3" s="17" t="s">
        <v>70</v>
      </c>
    </row>
    <row r="4" spans="1:46" s="1" customFormat="1" ht="24.95" customHeight="1">
      <c r="B4" s="20"/>
      <c r="D4" s="21" t="s">
        <v>77</v>
      </c>
      <c r="I4" s="88"/>
      <c r="L4" s="20"/>
      <c r="M4" s="90" t="s">
        <v>9</v>
      </c>
      <c r="AT4" s="17" t="s">
        <v>3</v>
      </c>
    </row>
    <row r="5" spans="1:46" s="1" customFormat="1" ht="6.95" customHeight="1">
      <c r="B5" s="20"/>
      <c r="I5" s="88"/>
      <c r="L5" s="20"/>
    </row>
    <row r="6" spans="1:46" s="2" customFormat="1" ht="12" customHeight="1">
      <c r="A6" s="32"/>
      <c r="B6" s="33"/>
      <c r="C6" s="32"/>
      <c r="D6" s="27" t="s">
        <v>14</v>
      </c>
      <c r="E6" s="32"/>
      <c r="F6" s="32"/>
      <c r="G6" s="32"/>
      <c r="H6" s="32"/>
      <c r="I6" s="91"/>
      <c r="J6" s="32"/>
      <c r="K6" s="32"/>
      <c r="L6" s="4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46" s="2" customFormat="1" ht="16.5" customHeight="1">
      <c r="A7" s="32"/>
      <c r="B7" s="33"/>
      <c r="C7" s="32"/>
      <c r="D7" s="32"/>
      <c r="E7" s="219" t="s">
        <v>15</v>
      </c>
      <c r="F7" s="251"/>
      <c r="G7" s="251"/>
      <c r="H7" s="251"/>
      <c r="I7" s="91"/>
      <c r="J7" s="32"/>
      <c r="K7" s="32"/>
      <c r="L7" s="4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46" s="2" customFormat="1">
      <c r="A8" s="32"/>
      <c r="B8" s="33"/>
      <c r="C8" s="32"/>
      <c r="D8" s="32"/>
      <c r="E8" s="32"/>
      <c r="F8" s="32"/>
      <c r="G8" s="32"/>
      <c r="H8" s="32"/>
      <c r="I8" s="91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2" customHeight="1">
      <c r="A9" s="32"/>
      <c r="B9" s="33"/>
      <c r="C9" s="32"/>
      <c r="D9" s="27" t="s">
        <v>16</v>
      </c>
      <c r="E9" s="32"/>
      <c r="F9" s="25" t="s">
        <v>1</v>
      </c>
      <c r="G9" s="32"/>
      <c r="H9" s="32"/>
      <c r="I9" s="92" t="s">
        <v>17</v>
      </c>
      <c r="J9" s="25" t="s">
        <v>1</v>
      </c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18</v>
      </c>
      <c r="E10" s="32"/>
      <c r="F10" s="25" t="s">
        <v>19</v>
      </c>
      <c r="G10" s="32"/>
      <c r="H10" s="32"/>
      <c r="I10" s="92" t="s">
        <v>20</v>
      </c>
      <c r="J10" s="55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0.9" customHeight="1">
      <c r="A11" s="32"/>
      <c r="B11" s="33"/>
      <c r="C11" s="32"/>
      <c r="D11" s="32"/>
      <c r="E11" s="32"/>
      <c r="F11" s="32"/>
      <c r="G11" s="32"/>
      <c r="H11" s="32"/>
      <c r="I11" s="91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21</v>
      </c>
      <c r="E12" s="32"/>
      <c r="F12" s="32"/>
      <c r="G12" s="32"/>
      <c r="H12" s="32"/>
      <c r="I12" s="92" t="s">
        <v>22</v>
      </c>
      <c r="J12" s="25" t="str">
        <f>IF('Rekapitulácia stavby'!AN10="","",'Rekapitulácia stavby'!AN10)</f>
        <v/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8" customHeight="1">
      <c r="A13" s="32"/>
      <c r="B13" s="33"/>
      <c r="C13" s="32"/>
      <c r="D13" s="32"/>
      <c r="E13" s="25" t="str">
        <f>IF('Rekapitulácia stavby'!E11="","",'Rekapitulácia stavby'!E11)</f>
        <v xml:space="preserve"> </v>
      </c>
      <c r="F13" s="32"/>
      <c r="G13" s="32"/>
      <c r="H13" s="32"/>
      <c r="I13" s="92" t="s">
        <v>23</v>
      </c>
      <c r="J13" s="25" t="str">
        <f>IF('Rekapitulácia stavby'!AN11="","",'Rekapitulácia stavby'!AN11)</f>
        <v/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6.95" customHeight="1">
      <c r="A14" s="32"/>
      <c r="B14" s="33"/>
      <c r="C14" s="32"/>
      <c r="D14" s="32"/>
      <c r="E14" s="32"/>
      <c r="F14" s="32"/>
      <c r="G14" s="32"/>
      <c r="H14" s="32"/>
      <c r="I14" s="91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3"/>
      <c r="C15" s="32"/>
      <c r="D15" s="27" t="s">
        <v>24</v>
      </c>
      <c r="E15" s="32"/>
      <c r="F15" s="32"/>
      <c r="G15" s="32"/>
      <c r="H15" s="32"/>
      <c r="I15" s="92" t="s">
        <v>22</v>
      </c>
      <c r="J15" s="28" t="str">
        <f>'Rekapitulácia stavby'!AN13</f>
        <v>Vyplň údaj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8" customHeight="1">
      <c r="A16" s="32"/>
      <c r="B16" s="33"/>
      <c r="C16" s="32"/>
      <c r="D16" s="32"/>
      <c r="E16" s="252" t="str">
        <f>'Rekapitulácia stavby'!E14</f>
        <v>Vyplň údaj</v>
      </c>
      <c r="F16" s="243"/>
      <c r="G16" s="243"/>
      <c r="H16" s="243"/>
      <c r="I16" s="92" t="s">
        <v>23</v>
      </c>
      <c r="J16" s="28" t="str">
        <f>'Rekapitulácia stavby'!AN14</f>
        <v>Vyplň údaj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6.95" customHeight="1">
      <c r="A17" s="32"/>
      <c r="B17" s="33"/>
      <c r="C17" s="32"/>
      <c r="D17" s="32"/>
      <c r="E17" s="32"/>
      <c r="F17" s="32"/>
      <c r="G17" s="32"/>
      <c r="H17" s="32"/>
      <c r="I17" s="91"/>
      <c r="J17" s="3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7" t="s">
        <v>26</v>
      </c>
      <c r="E18" s="32"/>
      <c r="F18" s="32"/>
      <c r="G18" s="32"/>
      <c r="H18" s="32"/>
      <c r="I18" s="92" t="s">
        <v>22</v>
      </c>
      <c r="J18" s="25" t="str">
        <f>IF('Rekapitulácia stavby'!AN16="","",'Rekapitulácia stavby'!AN16)</f>
        <v/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5" t="str">
        <f>IF('Rekapitulácia stavby'!E17="","",'Rekapitulácia stavby'!E17)</f>
        <v xml:space="preserve"> </v>
      </c>
      <c r="F19" s="32"/>
      <c r="G19" s="32"/>
      <c r="H19" s="32"/>
      <c r="I19" s="92" t="s">
        <v>23</v>
      </c>
      <c r="J19" s="25" t="str">
        <f>IF('Rekapitulácia stavby'!AN17="","",'Rekapitulácia stavby'!AN17)</f>
        <v/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91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7" t="s">
        <v>28</v>
      </c>
      <c r="E21" s="32"/>
      <c r="F21" s="32"/>
      <c r="G21" s="32"/>
      <c r="H21" s="32"/>
      <c r="I21" s="92" t="s">
        <v>22</v>
      </c>
      <c r="J21" s="25" t="str">
        <f>IF('Rekapitulácia stavby'!AN19="","",'Rekapitulácia stavby'!AN19)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5" t="str">
        <f>IF('Rekapitulácia stavby'!E20="","",'Rekapitulácia stavby'!E20)</f>
        <v xml:space="preserve"> </v>
      </c>
      <c r="F22" s="32"/>
      <c r="G22" s="32"/>
      <c r="H22" s="32"/>
      <c r="I22" s="92" t="s">
        <v>23</v>
      </c>
      <c r="J22" s="25" t="str">
        <f>IF('Rekapitulácia stavby'!AN20="","",'Rekapitulácia stavby'!AN20)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91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7" t="s">
        <v>29</v>
      </c>
      <c r="E24" s="32"/>
      <c r="F24" s="32"/>
      <c r="G24" s="32"/>
      <c r="H24" s="32"/>
      <c r="I24" s="91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16.5" customHeight="1">
      <c r="A25" s="93"/>
      <c r="B25" s="94"/>
      <c r="C25" s="93"/>
      <c r="D25" s="93"/>
      <c r="E25" s="247" t="s">
        <v>1</v>
      </c>
      <c r="F25" s="247"/>
      <c r="G25" s="247"/>
      <c r="H25" s="247"/>
      <c r="I25" s="95"/>
      <c r="J25" s="93"/>
      <c r="K25" s="93"/>
      <c r="L25" s="96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91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66"/>
      <c r="E27" s="66"/>
      <c r="F27" s="66"/>
      <c r="G27" s="66"/>
      <c r="H27" s="66"/>
      <c r="I27" s="97"/>
      <c r="J27" s="66"/>
      <c r="K27" s="66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25.35" customHeight="1">
      <c r="A28" s="32"/>
      <c r="B28" s="33"/>
      <c r="C28" s="32"/>
      <c r="D28" s="98" t="s">
        <v>30</v>
      </c>
      <c r="E28" s="32"/>
      <c r="F28" s="32"/>
      <c r="G28" s="32"/>
      <c r="H28" s="32"/>
      <c r="I28" s="91"/>
      <c r="J28" s="71">
        <f>ROUND(J120, 2)</f>
        <v>0</v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7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3"/>
      <c r="C30" s="32"/>
      <c r="D30" s="32"/>
      <c r="E30" s="32"/>
      <c r="F30" s="36" t="s">
        <v>32</v>
      </c>
      <c r="G30" s="32"/>
      <c r="H30" s="32"/>
      <c r="I30" s="99" t="s">
        <v>31</v>
      </c>
      <c r="J30" s="36" t="s">
        <v>33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3"/>
      <c r="C31" s="32"/>
      <c r="D31" s="100" t="s">
        <v>34</v>
      </c>
      <c r="E31" s="27" t="s">
        <v>35</v>
      </c>
      <c r="F31" s="101">
        <f>ROUND((SUM(BE120:BE187)),  2)</f>
        <v>0</v>
      </c>
      <c r="G31" s="32"/>
      <c r="H31" s="32"/>
      <c r="I31" s="102">
        <v>0.2</v>
      </c>
      <c r="J31" s="101">
        <f>ROUND(((SUM(BE120:BE187))*I31),  2)</f>
        <v>0</v>
      </c>
      <c r="K31" s="32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27" t="s">
        <v>36</v>
      </c>
      <c r="F32" s="101">
        <f>ROUND((SUM(BF120:BF187)),  2)</f>
        <v>0</v>
      </c>
      <c r="G32" s="32"/>
      <c r="H32" s="32"/>
      <c r="I32" s="102">
        <v>0.2</v>
      </c>
      <c r="J32" s="101">
        <f>ROUND(((SUM(BF120:BF187))*I32), 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hidden="1" customHeight="1">
      <c r="A33" s="32"/>
      <c r="B33" s="33"/>
      <c r="C33" s="32"/>
      <c r="D33" s="32"/>
      <c r="E33" s="27" t="s">
        <v>37</v>
      </c>
      <c r="F33" s="101">
        <f>ROUND((SUM(BG120:BG187)),  2)</f>
        <v>0</v>
      </c>
      <c r="G33" s="32"/>
      <c r="H33" s="32"/>
      <c r="I33" s="102">
        <v>0.2</v>
      </c>
      <c r="J33" s="101">
        <f>0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27" t="s">
        <v>38</v>
      </c>
      <c r="F34" s="101">
        <f>ROUND((SUM(BH120:BH187)),  2)</f>
        <v>0</v>
      </c>
      <c r="G34" s="32"/>
      <c r="H34" s="32"/>
      <c r="I34" s="102">
        <v>0.2</v>
      </c>
      <c r="J34" s="101">
        <f>0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39</v>
      </c>
      <c r="F35" s="101">
        <f>ROUND((SUM(BI120:BI187)),  2)</f>
        <v>0</v>
      </c>
      <c r="G35" s="32"/>
      <c r="H35" s="32"/>
      <c r="I35" s="102">
        <v>0</v>
      </c>
      <c r="J35" s="101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91"/>
      <c r="J36" s="32"/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25.35" customHeight="1">
      <c r="A37" s="32"/>
      <c r="B37" s="33"/>
      <c r="C37" s="103"/>
      <c r="D37" s="104" t="s">
        <v>40</v>
      </c>
      <c r="E37" s="60"/>
      <c r="F37" s="60"/>
      <c r="G37" s="105" t="s">
        <v>41</v>
      </c>
      <c r="H37" s="106" t="s">
        <v>42</v>
      </c>
      <c r="I37" s="107"/>
      <c r="J37" s="108">
        <f>SUM(J28:J35)</f>
        <v>0</v>
      </c>
      <c r="K37" s="109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32"/>
      <c r="F38" s="32"/>
      <c r="G38" s="32"/>
      <c r="H38" s="32"/>
      <c r="I38" s="91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1" customFormat="1" ht="14.45" customHeight="1">
      <c r="B39" s="20"/>
      <c r="I39" s="88"/>
      <c r="L39" s="20"/>
    </row>
    <row r="40" spans="1:31" s="1" customFormat="1" ht="14.45" customHeight="1">
      <c r="B40" s="20"/>
      <c r="I40" s="88"/>
      <c r="L40" s="20"/>
    </row>
    <row r="41" spans="1:31" s="1" customFormat="1" ht="14.45" customHeight="1">
      <c r="B41" s="20"/>
      <c r="I41" s="88"/>
      <c r="L41" s="20"/>
    </row>
    <row r="42" spans="1:31" s="1" customFormat="1" ht="14.45" customHeight="1">
      <c r="B42" s="20"/>
      <c r="I42" s="88"/>
      <c r="L42" s="20"/>
    </row>
    <row r="43" spans="1:31" s="1" customFormat="1" ht="14.45" customHeight="1">
      <c r="B43" s="20"/>
      <c r="I43" s="88"/>
      <c r="L43" s="20"/>
    </row>
    <row r="44" spans="1:31" s="1" customFormat="1" ht="14.45" customHeight="1">
      <c r="B44" s="20"/>
      <c r="I44" s="88"/>
      <c r="L44" s="20"/>
    </row>
    <row r="45" spans="1:31" s="1" customFormat="1" ht="14.45" customHeight="1">
      <c r="B45" s="20"/>
      <c r="I45" s="88"/>
      <c r="L45" s="20"/>
    </row>
    <row r="46" spans="1:31" s="1" customFormat="1" ht="14.45" customHeight="1">
      <c r="B46" s="20"/>
      <c r="I46" s="88"/>
      <c r="L46" s="20"/>
    </row>
    <row r="47" spans="1:31" s="1" customFormat="1" ht="14.45" customHeight="1">
      <c r="B47" s="20"/>
      <c r="I47" s="88"/>
      <c r="L47" s="20"/>
    </row>
    <row r="48" spans="1:31" s="1" customFormat="1" ht="14.45" customHeight="1">
      <c r="B48" s="20"/>
      <c r="I48" s="88"/>
      <c r="L48" s="20"/>
    </row>
    <row r="49" spans="1:31" s="1" customFormat="1" ht="14.45" customHeight="1">
      <c r="B49" s="20"/>
      <c r="I49" s="88"/>
      <c r="L49" s="20"/>
    </row>
    <row r="50" spans="1:31" s="2" customFormat="1" ht="14.45" customHeight="1">
      <c r="B50" s="42"/>
      <c r="D50" s="43" t="s">
        <v>43</v>
      </c>
      <c r="E50" s="44"/>
      <c r="F50" s="44"/>
      <c r="G50" s="43" t="s">
        <v>44</v>
      </c>
      <c r="H50" s="44"/>
      <c r="I50" s="110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45</v>
      </c>
      <c r="E61" s="35"/>
      <c r="F61" s="111" t="s">
        <v>46</v>
      </c>
      <c r="G61" s="45" t="s">
        <v>45</v>
      </c>
      <c r="H61" s="35"/>
      <c r="I61" s="112"/>
      <c r="J61" s="113" t="s">
        <v>46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47</v>
      </c>
      <c r="E65" s="46"/>
      <c r="F65" s="46"/>
      <c r="G65" s="43" t="s">
        <v>48</v>
      </c>
      <c r="H65" s="46"/>
      <c r="I65" s="11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45</v>
      </c>
      <c r="E76" s="35"/>
      <c r="F76" s="111" t="s">
        <v>46</v>
      </c>
      <c r="G76" s="45" t="s">
        <v>45</v>
      </c>
      <c r="H76" s="35"/>
      <c r="I76" s="112"/>
      <c r="J76" s="113" t="s">
        <v>46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78</v>
      </c>
      <c r="D82" s="32"/>
      <c r="E82" s="32"/>
      <c r="F82" s="32"/>
      <c r="G82" s="32"/>
      <c r="H82" s="32"/>
      <c r="I82" s="9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9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19" t="str">
        <f>E7</f>
        <v>Cesta II/588 - Križovatka I/75 - obec Farná</v>
      </c>
      <c r="F85" s="251"/>
      <c r="G85" s="251"/>
      <c r="H85" s="251"/>
      <c r="I85" s="9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91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2" customHeight="1">
      <c r="A87" s="32"/>
      <c r="B87" s="33"/>
      <c r="C87" s="27" t="s">
        <v>18</v>
      </c>
      <c r="D87" s="32"/>
      <c r="E87" s="32"/>
      <c r="F87" s="25" t="str">
        <f>F10</f>
        <v xml:space="preserve"> </v>
      </c>
      <c r="G87" s="32"/>
      <c r="H87" s="32"/>
      <c r="I87" s="92" t="s">
        <v>20</v>
      </c>
      <c r="J87" s="55" t="str">
        <f>IF(J10="","",J10)</f>
        <v/>
      </c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5.2" customHeight="1">
      <c r="A89" s="32"/>
      <c r="B89" s="33"/>
      <c r="C89" s="27" t="s">
        <v>21</v>
      </c>
      <c r="D89" s="32"/>
      <c r="E89" s="32"/>
      <c r="F89" s="25" t="str">
        <f>E13</f>
        <v xml:space="preserve"> </v>
      </c>
      <c r="G89" s="32"/>
      <c r="H89" s="32"/>
      <c r="I89" s="92" t="s">
        <v>26</v>
      </c>
      <c r="J89" s="30" t="str">
        <f>E19</f>
        <v xml:space="preserve"> 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15.2" customHeight="1">
      <c r="A90" s="32"/>
      <c r="B90" s="33"/>
      <c r="C90" s="27" t="s">
        <v>24</v>
      </c>
      <c r="D90" s="32"/>
      <c r="E90" s="32"/>
      <c r="F90" s="25" t="str">
        <f>IF(E16="","",E16)</f>
        <v>Vyplň údaj</v>
      </c>
      <c r="G90" s="32"/>
      <c r="H90" s="32"/>
      <c r="I90" s="92" t="s">
        <v>28</v>
      </c>
      <c r="J90" s="30" t="str">
        <f>E22</f>
        <v xml:space="preserve"> </v>
      </c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0.35" customHeight="1">
      <c r="A91" s="32"/>
      <c r="B91" s="33"/>
      <c r="C91" s="32"/>
      <c r="D91" s="32"/>
      <c r="E91" s="32"/>
      <c r="F91" s="32"/>
      <c r="G91" s="32"/>
      <c r="H91" s="32"/>
      <c r="I91" s="91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9.25" customHeight="1">
      <c r="A92" s="32"/>
      <c r="B92" s="33"/>
      <c r="C92" s="117" t="s">
        <v>79</v>
      </c>
      <c r="D92" s="103"/>
      <c r="E92" s="103"/>
      <c r="F92" s="103"/>
      <c r="G92" s="103"/>
      <c r="H92" s="103"/>
      <c r="I92" s="118"/>
      <c r="J92" s="119" t="s">
        <v>80</v>
      </c>
      <c r="K92" s="103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1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2.9" customHeight="1">
      <c r="A94" s="32"/>
      <c r="B94" s="33"/>
      <c r="C94" s="120" t="s">
        <v>81</v>
      </c>
      <c r="D94" s="32"/>
      <c r="E94" s="32"/>
      <c r="F94" s="32"/>
      <c r="G94" s="32"/>
      <c r="H94" s="32"/>
      <c r="I94" s="91"/>
      <c r="J94" s="71">
        <f>J120</f>
        <v>0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U94" s="17" t="s">
        <v>82</v>
      </c>
    </row>
    <row r="95" spans="1:47" s="9" customFormat="1" ht="24.95" customHeight="1">
      <c r="B95" s="121"/>
      <c r="D95" s="122" t="s">
        <v>83</v>
      </c>
      <c r="E95" s="123"/>
      <c r="F95" s="123"/>
      <c r="G95" s="123"/>
      <c r="H95" s="123"/>
      <c r="I95" s="124"/>
      <c r="J95" s="125">
        <f>J121</f>
        <v>0</v>
      </c>
      <c r="L95" s="121"/>
    </row>
    <row r="96" spans="1:47" s="10" customFormat="1" ht="19.899999999999999" customHeight="1">
      <c r="B96" s="126"/>
      <c r="D96" s="127" t="s">
        <v>84</v>
      </c>
      <c r="E96" s="128"/>
      <c r="F96" s="128"/>
      <c r="G96" s="128"/>
      <c r="H96" s="128"/>
      <c r="I96" s="129"/>
      <c r="J96" s="130">
        <f>J122</f>
        <v>0</v>
      </c>
      <c r="L96" s="126"/>
    </row>
    <row r="97" spans="1:31" s="10" customFormat="1" ht="19.899999999999999" customHeight="1">
      <c r="B97" s="126"/>
      <c r="D97" s="127" t="s">
        <v>85</v>
      </c>
      <c r="E97" s="128"/>
      <c r="F97" s="128"/>
      <c r="G97" s="128"/>
      <c r="H97" s="128"/>
      <c r="I97" s="129"/>
      <c r="J97" s="130">
        <f>J135</f>
        <v>0</v>
      </c>
      <c r="L97" s="126"/>
    </row>
    <row r="98" spans="1:31" s="10" customFormat="1" ht="19.899999999999999" customHeight="1">
      <c r="B98" s="126"/>
      <c r="D98" s="127" t="s">
        <v>86</v>
      </c>
      <c r="E98" s="128"/>
      <c r="F98" s="128"/>
      <c r="G98" s="128"/>
      <c r="H98" s="128"/>
      <c r="I98" s="129"/>
      <c r="J98" s="130">
        <f>J137</f>
        <v>0</v>
      </c>
      <c r="L98" s="126"/>
    </row>
    <row r="99" spans="1:31" s="10" customFormat="1" ht="19.899999999999999" customHeight="1">
      <c r="B99" s="126"/>
      <c r="D99" s="127" t="s">
        <v>87</v>
      </c>
      <c r="E99" s="128"/>
      <c r="F99" s="128"/>
      <c r="G99" s="128"/>
      <c r="H99" s="128"/>
      <c r="I99" s="129"/>
      <c r="J99" s="130">
        <f>J142</f>
        <v>0</v>
      </c>
      <c r="L99" s="126"/>
    </row>
    <row r="100" spans="1:31" s="10" customFormat="1" ht="19.899999999999999" customHeight="1">
      <c r="B100" s="126"/>
      <c r="D100" s="127" t="s">
        <v>88</v>
      </c>
      <c r="E100" s="128"/>
      <c r="F100" s="128"/>
      <c r="G100" s="128"/>
      <c r="H100" s="128"/>
      <c r="I100" s="129"/>
      <c r="J100" s="130">
        <f>J149</f>
        <v>0</v>
      </c>
      <c r="L100" s="126"/>
    </row>
    <row r="101" spans="1:31" s="10" customFormat="1" ht="19.899999999999999" customHeight="1">
      <c r="B101" s="126"/>
      <c r="D101" s="127" t="s">
        <v>89</v>
      </c>
      <c r="E101" s="128"/>
      <c r="F101" s="128"/>
      <c r="G101" s="128"/>
      <c r="H101" s="128"/>
      <c r="I101" s="129"/>
      <c r="J101" s="130">
        <f>J151</f>
        <v>0</v>
      </c>
      <c r="L101" s="126"/>
    </row>
    <row r="102" spans="1:31" s="10" customFormat="1" ht="19.899999999999999" customHeight="1">
      <c r="B102" s="126"/>
      <c r="D102" s="127" t="s">
        <v>90</v>
      </c>
      <c r="E102" s="128"/>
      <c r="F102" s="128"/>
      <c r="G102" s="128"/>
      <c r="H102" s="128"/>
      <c r="I102" s="129"/>
      <c r="J102" s="130">
        <f>J186</f>
        <v>0</v>
      </c>
      <c r="L102" s="126"/>
    </row>
    <row r="103" spans="1:31" s="2" customFormat="1" ht="21.75" customHeight="1">
      <c r="A103" s="32"/>
      <c r="B103" s="33"/>
      <c r="C103" s="32"/>
      <c r="D103" s="32"/>
      <c r="E103" s="32"/>
      <c r="F103" s="32"/>
      <c r="G103" s="32"/>
      <c r="H103" s="32"/>
      <c r="I103" s="91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47"/>
      <c r="C104" s="48"/>
      <c r="D104" s="48"/>
      <c r="E104" s="48"/>
      <c r="F104" s="48"/>
      <c r="G104" s="48"/>
      <c r="H104" s="48"/>
      <c r="I104" s="115"/>
      <c r="J104" s="48"/>
      <c r="K104" s="48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5" customHeight="1">
      <c r="A108" s="32"/>
      <c r="B108" s="49"/>
      <c r="C108" s="50"/>
      <c r="D108" s="50"/>
      <c r="E108" s="50"/>
      <c r="F108" s="50"/>
      <c r="G108" s="50"/>
      <c r="H108" s="50"/>
      <c r="I108" s="116"/>
      <c r="J108" s="50"/>
      <c r="K108" s="50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1" t="s">
        <v>91</v>
      </c>
      <c r="D109" s="32"/>
      <c r="E109" s="32"/>
      <c r="F109" s="32"/>
      <c r="G109" s="32"/>
      <c r="H109" s="32"/>
      <c r="I109" s="91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91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14</v>
      </c>
      <c r="D111" s="32"/>
      <c r="E111" s="32"/>
      <c r="F111" s="32"/>
      <c r="G111" s="32"/>
      <c r="H111" s="32"/>
      <c r="I111" s="91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19" t="str">
        <f>E7</f>
        <v>Cesta II/588 - Križovatka I/75 - obec Farná</v>
      </c>
      <c r="F112" s="251"/>
      <c r="G112" s="251"/>
      <c r="H112" s="251"/>
      <c r="I112" s="9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91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18</v>
      </c>
      <c r="D114" s="32"/>
      <c r="E114" s="32"/>
      <c r="F114" s="25" t="str">
        <f>F10</f>
        <v xml:space="preserve"> </v>
      </c>
      <c r="G114" s="32"/>
      <c r="H114" s="32"/>
      <c r="I114" s="92" t="s">
        <v>20</v>
      </c>
      <c r="J114" s="55" t="str">
        <f>IF(J10="","",J10)</f>
        <v/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91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7" t="s">
        <v>21</v>
      </c>
      <c r="D116" s="32"/>
      <c r="E116" s="32"/>
      <c r="F116" s="25" t="str">
        <f>E13</f>
        <v xml:space="preserve"> </v>
      </c>
      <c r="G116" s="32"/>
      <c r="H116" s="32"/>
      <c r="I116" s="92" t="s">
        <v>26</v>
      </c>
      <c r="J116" s="30" t="str">
        <f>E19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5.2" customHeight="1">
      <c r="A117" s="32"/>
      <c r="B117" s="33"/>
      <c r="C117" s="27" t="s">
        <v>24</v>
      </c>
      <c r="D117" s="32"/>
      <c r="E117" s="32"/>
      <c r="F117" s="25" t="str">
        <f>IF(E16="","",E16)</f>
        <v>Vyplň údaj</v>
      </c>
      <c r="G117" s="32"/>
      <c r="H117" s="32"/>
      <c r="I117" s="92" t="s">
        <v>28</v>
      </c>
      <c r="J117" s="30" t="str">
        <f>E22</f>
        <v xml:space="preserve"> 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0.35" customHeight="1">
      <c r="A118" s="32"/>
      <c r="B118" s="33"/>
      <c r="C118" s="32"/>
      <c r="D118" s="32"/>
      <c r="E118" s="32"/>
      <c r="F118" s="32"/>
      <c r="G118" s="32"/>
      <c r="H118" s="32"/>
      <c r="I118" s="91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11" customFormat="1" ht="29.25" customHeight="1">
      <c r="A119" s="131"/>
      <c r="B119" s="132"/>
      <c r="C119" s="133" t="s">
        <v>92</v>
      </c>
      <c r="D119" s="134" t="s">
        <v>55</v>
      </c>
      <c r="E119" s="134" t="s">
        <v>51</v>
      </c>
      <c r="F119" s="134" t="s">
        <v>52</v>
      </c>
      <c r="G119" s="134" t="s">
        <v>93</v>
      </c>
      <c r="H119" s="134" t="s">
        <v>94</v>
      </c>
      <c r="I119" s="135" t="s">
        <v>95</v>
      </c>
      <c r="J119" s="136" t="s">
        <v>80</v>
      </c>
      <c r="K119" s="137" t="s">
        <v>96</v>
      </c>
      <c r="L119" s="138"/>
      <c r="M119" s="62" t="s">
        <v>1</v>
      </c>
      <c r="N119" s="63" t="s">
        <v>34</v>
      </c>
      <c r="O119" s="63" t="s">
        <v>97</v>
      </c>
      <c r="P119" s="63" t="s">
        <v>98</v>
      </c>
      <c r="Q119" s="63" t="s">
        <v>99</v>
      </c>
      <c r="R119" s="63" t="s">
        <v>100</v>
      </c>
      <c r="S119" s="63" t="s">
        <v>101</v>
      </c>
      <c r="T119" s="64" t="s">
        <v>102</v>
      </c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</row>
    <row r="120" spans="1:65" s="2" customFormat="1" ht="22.9" customHeight="1">
      <c r="A120" s="32"/>
      <c r="B120" s="33"/>
      <c r="C120" s="69" t="s">
        <v>81</v>
      </c>
      <c r="D120" s="32"/>
      <c r="E120" s="32"/>
      <c r="F120" s="32"/>
      <c r="G120" s="32"/>
      <c r="H120" s="32"/>
      <c r="I120" s="91"/>
      <c r="J120" s="139">
        <f>BK120</f>
        <v>0</v>
      </c>
      <c r="K120" s="32"/>
      <c r="L120" s="33"/>
      <c r="M120" s="65"/>
      <c r="N120" s="56"/>
      <c r="O120" s="66"/>
      <c r="P120" s="140">
        <f>P121</f>
        <v>0</v>
      </c>
      <c r="Q120" s="66"/>
      <c r="R120" s="140">
        <f>R121</f>
        <v>12041.087890000001</v>
      </c>
      <c r="S120" s="66"/>
      <c r="T120" s="141">
        <f>T121</f>
        <v>15704.029999999997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69</v>
      </c>
      <c r="AU120" s="17" t="s">
        <v>82</v>
      </c>
      <c r="BK120" s="142">
        <f>BK121</f>
        <v>0</v>
      </c>
    </row>
    <row r="121" spans="1:65" s="12" customFormat="1" ht="25.9" customHeight="1">
      <c r="B121" s="143"/>
      <c r="D121" s="144" t="s">
        <v>69</v>
      </c>
      <c r="E121" s="145" t="s">
        <v>103</v>
      </c>
      <c r="F121" s="145" t="s">
        <v>104</v>
      </c>
      <c r="I121" s="146"/>
      <c r="J121" s="147">
        <f>BK121</f>
        <v>0</v>
      </c>
      <c r="L121" s="143"/>
      <c r="M121" s="148"/>
      <c r="N121" s="149"/>
      <c r="O121" s="149"/>
      <c r="P121" s="150">
        <f>P122+P135+P137+P142+P149+P151+P186</f>
        <v>0</v>
      </c>
      <c r="Q121" s="149"/>
      <c r="R121" s="150">
        <f>R122+R135+R137+R142+R149+R151+R186</f>
        <v>12041.087890000001</v>
      </c>
      <c r="S121" s="149"/>
      <c r="T121" s="151">
        <f>T122+T135+T137+T142+T149+T151+T186</f>
        <v>15704.029999999997</v>
      </c>
      <c r="AR121" s="144" t="s">
        <v>75</v>
      </c>
      <c r="AT121" s="152" t="s">
        <v>69</v>
      </c>
      <c r="AU121" s="152" t="s">
        <v>70</v>
      </c>
      <c r="AY121" s="144" t="s">
        <v>105</v>
      </c>
      <c r="BK121" s="153">
        <f>BK122+BK135+BK137+BK142+BK149+BK151+BK186</f>
        <v>0</v>
      </c>
    </row>
    <row r="122" spans="1:65" s="12" customFormat="1" ht="22.9" customHeight="1">
      <c r="B122" s="143"/>
      <c r="D122" s="144" t="s">
        <v>69</v>
      </c>
      <c r="E122" s="154" t="s">
        <v>75</v>
      </c>
      <c r="F122" s="154" t="s">
        <v>106</v>
      </c>
      <c r="I122" s="146"/>
      <c r="J122" s="155">
        <f>BK122</f>
        <v>0</v>
      </c>
      <c r="L122" s="143"/>
      <c r="M122" s="148"/>
      <c r="N122" s="149"/>
      <c r="O122" s="149"/>
      <c r="P122" s="150">
        <f>SUM(P123:P134)</f>
        <v>0</v>
      </c>
      <c r="Q122" s="149"/>
      <c r="R122" s="150">
        <f>SUM(R123:R134)</f>
        <v>15.460050000000001</v>
      </c>
      <c r="S122" s="149"/>
      <c r="T122" s="151">
        <f>SUM(T123:T134)</f>
        <v>15703.649999999998</v>
      </c>
      <c r="AR122" s="144" t="s">
        <v>75</v>
      </c>
      <c r="AT122" s="152" t="s">
        <v>69</v>
      </c>
      <c r="AU122" s="152" t="s">
        <v>75</v>
      </c>
      <c r="AY122" s="144" t="s">
        <v>105</v>
      </c>
      <c r="BK122" s="153">
        <f>SUM(BK123:BK134)</f>
        <v>0</v>
      </c>
    </row>
    <row r="123" spans="1:65" s="2" customFormat="1" ht="33" customHeight="1">
      <c r="A123" s="32"/>
      <c r="B123" s="156"/>
      <c r="C123" s="157" t="s">
        <v>75</v>
      </c>
      <c r="D123" s="157" t="s">
        <v>107</v>
      </c>
      <c r="E123" s="158" t="s">
        <v>108</v>
      </c>
      <c r="F123" s="159" t="s">
        <v>109</v>
      </c>
      <c r="G123" s="160" t="s">
        <v>110</v>
      </c>
      <c r="H123" s="161">
        <v>9008</v>
      </c>
      <c r="I123" s="162"/>
      <c r="J123" s="163">
        <f>ROUND(I123*H123,2)</f>
        <v>0</v>
      </c>
      <c r="K123" s="164"/>
      <c r="L123" s="33"/>
      <c r="M123" s="165" t="s">
        <v>1</v>
      </c>
      <c r="N123" s="166" t="s">
        <v>36</v>
      </c>
      <c r="O123" s="58"/>
      <c r="P123" s="167">
        <f>O123*H123</f>
        <v>0</v>
      </c>
      <c r="Q123" s="167">
        <v>0</v>
      </c>
      <c r="R123" s="167">
        <f>Q123*H123</f>
        <v>0</v>
      </c>
      <c r="S123" s="167">
        <v>0.13</v>
      </c>
      <c r="T123" s="168">
        <f>S123*H123</f>
        <v>1171.04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69" t="s">
        <v>111</v>
      </c>
      <c r="AT123" s="169" t="s">
        <v>107</v>
      </c>
      <c r="AU123" s="169" t="s">
        <v>112</v>
      </c>
      <c r="AY123" s="17" t="s">
        <v>105</v>
      </c>
      <c r="BE123" s="170">
        <f>IF(N123="základná",J123,0)</f>
        <v>0</v>
      </c>
      <c r="BF123" s="170">
        <f>IF(N123="znížená",J123,0)</f>
        <v>0</v>
      </c>
      <c r="BG123" s="170">
        <f>IF(N123="zákl. prenesená",J123,0)</f>
        <v>0</v>
      </c>
      <c r="BH123" s="170">
        <f>IF(N123="zníž. prenesená",J123,0)</f>
        <v>0</v>
      </c>
      <c r="BI123" s="170">
        <f>IF(N123="nulová",J123,0)</f>
        <v>0</v>
      </c>
      <c r="BJ123" s="17" t="s">
        <v>112</v>
      </c>
      <c r="BK123" s="170">
        <f>ROUND(I123*H123,2)</f>
        <v>0</v>
      </c>
      <c r="BL123" s="17" t="s">
        <v>111</v>
      </c>
      <c r="BM123" s="169" t="s">
        <v>113</v>
      </c>
    </row>
    <row r="124" spans="1:65" s="13" customFormat="1">
      <c r="B124" s="171"/>
      <c r="D124" s="172" t="s">
        <v>114</v>
      </c>
      <c r="E124" s="173" t="s">
        <v>1</v>
      </c>
      <c r="F124" s="174" t="s">
        <v>115</v>
      </c>
      <c r="H124" s="175">
        <v>9008</v>
      </c>
      <c r="I124" s="176"/>
      <c r="L124" s="171"/>
      <c r="M124" s="177"/>
      <c r="N124" s="178"/>
      <c r="O124" s="178"/>
      <c r="P124" s="178"/>
      <c r="Q124" s="178"/>
      <c r="R124" s="178"/>
      <c r="S124" s="178"/>
      <c r="T124" s="179"/>
      <c r="AT124" s="173" t="s">
        <v>114</v>
      </c>
      <c r="AU124" s="173" t="s">
        <v>112</v>
      </c>
      <c r="AV124" s="13" t="s">
        <v>112</v>
      </c>
      <c r="AW124" s="13" t="s">
        <v>27</v>
      </c>
      <c r="AX124" s="13" t="s">
        <v>75</v>
      </c>
      <c r="AY124" s="173" t="s">
        <v>105</v>
      </c>
    </row>
    <row r="125" spans="1:65" s="2" customFormat="1" ht="33" customHeight="1">
      <c r="A125" s="32"/>
      <c r="B125" s="156"/>
      <c r="C125" s="157" t="s">
        <v>112</v>
      </c>
      <c r="D125" s="157" t="s">
        <v>107</v>
      </c>
      <c r="E125" s="158" t="s">
        <v>116</v>
      </c>
      <c r="F125" s="159" t="s">
        <v>117</v>
      </c>
      <c r="G125" s="160" t="s">
        <v>118</v>
      </c>
      <c r="H125" s="161">
        <v>900.8</v>
      </c>
      <c r="I125" s="162"/>
      <c r="J125" s="163">
        <f>ROUND(I125*H125,2)</f>
        <v>0</v>
      </c>
      <c r="K125" s="164"/>
      <c r="L125" s="33"/>
      <c r="M125" s="165" t="s">
        <v>1</v>
      </c>
      <c r="N125" s="166" t="s">
        <v>36</v>
      </c>
      <c r="O125" s="58"/>
      <c r="P125" s="167">
        <f>O125*H125</f>
        <v>0</v>
      </c>
      <c r="Q125" s="167">
        <v>0</v>
      </c>
      <c r="R125" s="167">
        <f>Q125*H125</f>
        <v>0</v>
      </c>
      <c r="S125" s="167">
        <v>0</v>
      </c>
      <c r="T125" s="168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9" t="s">
        <v>111</v>
      </c>
      <c r="AT125" s="169" t="s">
        <v>107</v>
      </c>
      <c r="AU125" s="169" t="s">
        <v>112</v>
      </c>
      <c r="AY125" s="17" t="s">
        <v>105</v>
      </c>
      <c r="BE125" s="170">
        <f>IF(N125="základná",J125,0)</f>
        <v>0</v>
      </c>
      <c r="BF125" s="170">
        <f>IF(N125="znížená",J125,0)</f>
        <v>0</v>
      </c>
      <c r="BG125" s="170">
        <f>IF(N125="zákl. prenesená",J125,0)</f>
        <v>0</v>
      </c>
      <c r="BH125" s="170">
        <f>IF(N125="zníž. prenesená",J125,0)</f>
        <v>0</v>
      </c>
      <c r="BI125" s="170">
        <f>IF(N125="nulová",J125,0)</f>
        <v>0</v>
      </c>
      <c r="BJ125" s="17" t="s">
        <v>112</v>
      </c>
      <c r="BK125" s="170">
        <f>ROUND(I125*H125,2)</f>
        <v>0</v>
      </c>
      <c r="BL125" s="17" t="s">
        <v>111</v>
      </c>
      <c r="BM125" s="169" t="s">
        <v>119</v>
      </c>
    </row>
    <row r="126" spans="1:65" s="13" customFormat="1">
      <c r="B126" s="171"/>
      <c r="D126" s="172" t="s">
        <v>114</v>
      </c>
      <c r="E126" s="173" t="s">
        <v>1</v>
      </c>
      <c r="F126" s="174" t="s">
        <v>120</v>
      </c>
      <c r="H126" s="175">
        <v>900.8</v>
      </c>
      <c r="I126" s="176"/>
      <c r="L126" s="171"/>
      <c r="M126" s="177"/>
      <c r="N126" s="178"/>
      <c r="O126" s="178"/>
      <c r="P126" s="178"/>
      <c r="Q126" s="178"/>
      <c r="R126" s="178"/>
      <c r="S126" s="178"/>
      <c r="T126" s="179"/>
      <c r="AT126" s="173" t="s">
        <v>114</v>
      </c>
      <c r="AU126" s="173" t="s">
        <v>112</v>
      </c>
      <c r="AV126" s="13" t="s">
        <v>112</v>
      </c>
      <c r="AW126" s="13" t="s">
        <v>27</v>
      </c>
      <c r="AX126" s="13" t="s">
        <v>75</v>
      </c>
      <c r="AY126" s="173" t="s">
        <v>105</v>
      </c>
    </row>
    <row r="127" spans="1:65" s="2" customFormat="1" ht="33" customHeight="1">
      <c r="A127" s="32"/>
      <c r="B127" s="156"/>
      <c r="C127" s="157" t="s">
        <v>121</v>
      </c>
      <c r="D127" s="157" t="s">
        <v>107</v>
      </c>
      <c r="E127" s="158" t="s">
        <v>122</v>
      </c>
      <c r="F127" s="159" t="s">
        <v>123</v>
      </c>
      <c r="G127" s="160" t="s">
        <v>118</v>
      </c>
      <c r="H127" s="161">
        <v>42337.599999999999</v>
      </c>
      <c r="I127" s="162"/>
      <c r="J127" s="163">
        <f>ROUND(I127*H127,2)</f>
        <v>0</v>
      </c>
      <c r="K127" s="164"/>
      <c r="L127" s="33"/>
      <c r="M127" s="165" t="s">
        <v>1</v>
      </c>
      <c r="N127" s="166" t="s">
        <v>36</v>
      </c>
      <c r="O127" s="58"/>
      <c r="P127" s="167">
        <f>O127*H127</f>
        <v>0</v>
      </c>
      <c r="Q127" s="167">
        <v>0</v>
      </c>
      <c r="R127" s="167">
        <f>Q127*H127</f>
        <v>0</v>
      </c>
      <c r="S127" s="167">
        <v>0</v>
      </c>
      <c r="T127" s="168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9" t="s">
        <v>111</v>
      </c>
      <c r="AT127" s="169" t="s">
        <v>107</v>
      </c>
      <c r="AU127" s="169" t="s">
        <v>112</v>
      </c>
      <c r="AY127" s="17" t="s">
        <v>105</v>
      </c>
      <c r="BE127" s="170">
        <f>IF(N127="základná",J127,0)</f>
        <v>0</v>
      </c>
      <c r="BF127" s="170">
        <f>IF(N127="znížená",J127,0)</f>
        <v>0</v>
      </c>
      <c r="BG127" s="170">
        <f>IF(N127="zákl. prenesená",J127,0)</f>
        <v>0</v>
      </c>
      <c r="BH127" s="170">
        <f>IF(N127="zníž. prenesená",J127,0)</f>
        <v>0</v>
      </c>
      <c r="BI127" s="170">
        <f>IF(N127="nulová",J127,0)</f>
        <v>0</v>
      </c>
      <c r="BJ127" s="17" t="s">
        <v>112</v>
      </c>
      <c r="BK127" s="170">
        <f>ROUND(I127*H127,2)</f>
        <v>0</v>
      </c>
      <c r="BL127" s="17" t="s">
        <v>111</v>
      </c>
      <c r="BM127" s="169" t="s">
        <v>124</v>
      </c>
    </row>
    <row r="128" spans="1:65" s="13" customFormat="1">
      <c r="B128" s="171"/>
      <c r="D128" s="172" t="s">
        <v>114</v>
      </c>
      <c r="F128" s="174" t="s">
        <v>125</v>
      </c>
      <c r="H128" s="175">
        <v>42337.599999999999</v>
      </c>
      <c r="I128" s="176"/>
      <c r="L128" s="171"/>
      <c r="M128" s="177"/>
      <c r="N128" s="178"/>
      <c r="O128" s="178"/>
      <c r="P128" s="178"/>
      <c r="Q128" s="178"/>
      <c r="R128" s="178"/>
      <c r="S128" s="178"/>
      <c r="T128" s="179"/>
      <c r="AT128" s="173" t="s">
        <v>114</v>
      </c>
      <c r="AU128" s="173" t="s">
        <v>112</v>
      </c>
      <c r="AV128" s="13" t="s">
        <v>112</v>
      </c>
      <c r="AW128" s="13" t="s">
        <v>3</v>
      </c>
      <c r="AX128" s="13" t="s">
        <v>75</v>
      </c>
      <c r="AY128" s="173" t="s">
        <v>105</v>
      </c>
    </row>
    <row r="129" spans="1:65" s="2" customFormat="1" ht="16.5" customHeight="1">
      <c r="A129" s="32"/>
      <c r="B129" s="156"/>
      <c r="C129" s="157" t="s">
        <v>111</v>
      </c>
      <c r="D129" s="157" t="s">
        <v>107</v>
      </c>
      <c r="E129" s="158" t="s">
        <v>126</v>
      </c>
      <c r="F129" s="159" t="s">
        <v>127</v>
      </c>
      <c r="G129" s="160" t="s">
        <v>118</v>
      </c>
      <c r="H129" s="161">
        <v>900.8</v>
      </c>
      <c r="I129" s="162"/>
      <c r="J129" s="163">
        <f>ROUND(I129*H129,2)</f>
        <v>0</v>
      </c>
      <c r="K129" s="164"/>
      <c r="L129" s="33"/>
      <c r="M129" s="165" t="s">
        <v>1</v>
      </c>
      <c r="N129" s="166" t="s">
        <v>36</v>
      </c>
      <c r="O129" s="58"/>
      <c r="P129" s="167">
        <f>O129*H129</f>
        <v>0</v>
      </c>
      <c r="Q129" s="167">
        <v>0</v>
      </c>
      <c r="R129" s="167">
        <f>Q129*H129</f>
        <v>0</v>
      </c>
      <c r="S129" s="167">
        <v>0</v>
      </c>
      <c r="T129" s="168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9" t="s">
        <v>111</v>
      </c>
      <c r="AT129" s="169" t="s">
        <v>107</v>
      </c>
      <c r="AU129" s="169" t="s">
        <v>112</v>
      </c>
      <c r="AY129" s="17" t="s">
        <v>105</v>
      </c>
      <c r="BE129" s="170">
        <f>IF(N129="základná",J129,0)</f>
        <v>0</v>
      </c>
      <c r="BF129" s="170">
        <f>IF(N129="znížená",J129,0)</f>
        <v>0</v>
      </c>
      <c r="BG129" s="170">
        <f>IF(N129="zákl. prenesená",J129,0)</f>
        <v>0</v>
      </c>
      <c r="BH129" s="170">
        <f>IF(N129="zníž. prenesená",J129,0)</f>
        <v>0</v>
      </c>
      <c r="BI129" s="170">
        <f>IF(N129="nulová",J129,0)</f>
        <v>0</v>
      </c>
      <c r="BJ129" s="17" t="s">
        <v>112</v>
      </c>
      <c r="BK129" s="170">
        <f>ROUND(I129*H129,2)</f>
        <v>0</v>
      </c>
      <c r="BL129" s="17" t="s">
        <v>111</v>
      </c>
      <c r="BM129" s="169" t="s">
        <v>128</v>
      </c>
    </row>
    <row r="130" spans="1:65" s="2" customFormat="1" ht="21.75" customHeight="1">
      <c r="A130" s="32"/>
      <c r="B130" s="156"/>
      <c r="C130" s="157" t="s">
        <v>129</v>
      </c>
      <c r="D130" s="157" t="s">
        <v>107</v>
      </c>
      <c r="E130" s="158" t="s">
        <v>130</v>
      </c>
      <c r="F130" s="159" t="s">
        <v>131</v>
      </c>
      <c r="G130" s="160" t="s">
        <v>132</v>
      </c>
      <c r="H130" s="161">
        <v>1171.04</v>
      </c>
      <c r="I130" s="162"/>
      <c r="J130" s="163">
        <f>ROUND(I130*H130,2)</f>
        <v>0</v>
      </c>
      <c r="K130" s="164"/>
      <c r="L130" s="33"/>
      <c r="M130" s="165" t="s">
        <v>1</v>
      </c>
      <c r="N130" s="166" t="s">
        <v>36</v>
      </c>
      <c r="O130" s="58"/>
      <c r="P130" s="167">
        <f>O130*H130</f>
        <v>0</v>
      </c>
      <c r="Q130" s="167">
        <v>0</v>
      </c>
      <c r="R130" s="167">
        <f>Q130*H130</f>
        <v>0</v>
      </c>
      <c r="S130" s="167">
        <v>0</v>
      </c>
      <c r="T130" s="168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9" t="s">
        <v>111</v>
      </c>
      <c r="AT130" s="169" t="s">
        <v>107</v>
      </c>
      <c r="AU130" s="169" t="s">
        <v>112</v>
      </c>
      <c r="AY130" s="17" t="s">
        <v>105</v>
      </c>
      <c r="BE130" s="170">
        <f>IF(N130="základná",J130,0)</f>
        <v>0</v>
      </c>
      <c r="BF130" s="170">
        <f>IF(N130="znížená",J130,0)</f>
        <v>0</v>
      </c>
      <c r="BG130" s="170">
        <f>IF(N130="zákl. prenesená",J130,0)</f>
        <v>0</v>
      </c>
      <c r="BH130" s="170">
        <f>IF(N130="zníž. prenesená",J130,0)</f>
        <v>0</v>
      </c>
      <c r="BI130" s="170">
        <f>IF(N130="nulová",J130,0)</f>
        <v>0</v>
      </c>
      <c r="BJ130" s="17" t="s">
        <v>112</v>
      </c>
      <c r="BK130" s="170">
        <f>ROUND(I130*H130,2)</f>
        <v>0</v>
      </c>
      <c r="BL130" s="17" t="s">
        <v>111</v>
      </c>
      <c r="BM130" s="169" t="s">
        <v>133</v>
      </c>
    </row>
    <row r="131" spans="1:65" s="13" customFormat="1">
      <c r="B131" s="171"/>
      <c r="D131" s="172" t="s">
        <v>114</v>
      </c>
      <c r="E131" s="173" t="s">
        <v>1</v>
      </c>
      <c r="F131" s="174" t="s">
        <v>134</v>
      </c>
      <c r="H131" s="175">
        <v>1171.04</v>
      </c>
      <c r="I131" s="176"/>
      <c r="L131" s="171"/>
      <c r="M131" s="177"/>
      <c r="N131" s="178"/>
      <c r="O131" s="178"/>
      <c r="P131" s="178"/>
      <c r="Q131" s="178"/>
      <c r="R131" s="178"/>
      <c r="S131" s="178"/>
      <c r="T131" s="179"/>
      <c r="AT131" s="173" t="s">
        <v>114</v>
      </c>
      <c r="AU131" s="173" t="s">
        <v>112</v>
      </c>
      <c r="AV131" s="13" t="s">
        <v>112</v>
      </c>
      <c r="AW131" s="13" t="s">
        <v>27</v>
      </c>
      <c r="AX131" s="13" t="s">
        <v>75</v>
      </c>
      <c r="AY131" s="173" t="s">
        <v>105</v>
      </c>
    </row>
    <row r="132" spans="1:65" s="2" customFormat="1" ht="21.75" customHeight="1">
      <c r="A132" s="32"/>
      <c r="B132" s="156"/>
      <c r="C132" s="157" t="s">
        <v>135</v>
      </c>
      <c r="D132" s="157" t="s">
        <v>107</v>
      </c>
      <c r="E132" s="158" t="s">
        <v>136</v>
      </c>
      <c r="F132" s="159" t="s">
        <v>137</v>
      </c>
      <c r="G132" s="160" t="s">
        <v>110</v>
      </c>
      <c r="H132" s="161">
        <v>57015</v>
      </c>
      <c r="I132" s="162"/>
      <c r="J132" s="163">
        <f>ROUND(I132*H132,2)</f>
        <v>0</v>
      </c>
      <c r="K132" s="164"/>
      <c r="L132" s="33"/>
      <c r="M132" s="165" t="s">
        <v>1</v>
      </c>
      <c r="N132" s="166" t="s">
        <v>36</v>
      </c>
      <c r="O132" s="58"/>
      <c r="P132" s="167">
        <f>O132*H132</f>
        <v>0</v>
      </c>
      <c r="Q132" s="167">
        <v>2.7E-4</v>
      </c>
      <c r="R132" s="167">
        <f>Q132*H132</f>
        <v>15.39405</v>
      </c>
      <c r="S132" s="167">
        <v>0.254</v>
      </c>
      <c r="T132" s="168">
        <f>S132*H132</f>
        <v>14481.81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9" t="s">
        <v>111</v>
      </c>
      <c r="AT132" s="169" t="s">
        <v>107</v>
      </c>
      <c r="AU132" s="169" t="s">
        <v>112</v>
      </c>
      <c r="AY132" s="17" t="s">
        <v>105</v>
      </c>
      <c r="BE132" s="170">
        <f>IF(N132="základná",J132,0)</f>
        <v>0</v>
      </c>
      <c r="BF132" s="170">
        <f>IF(N132="znížená",J132,0)</f>
        <v>0</v>
      </c>
      <c r="BG132" s="170">
        <f>IF(N132="zákl. prenesená",J132,0)</f>
        <v>0</v>
      </c>
      <c r="BH132" s="170">
        <f>IF(N132="zníž. prenesená",J132,0)</f>
        <v>0</v>
      </c>
      <c r="BI132" s="170">
        <f>IF(N132="nulová",J132,0)</f>
        <v>0</v>
      </c>
      <c r="BJ132" s="17" t="s">
        <v>112</v>
      </c>
      <c r="BK132" s="170">
        <f>ROUND(I132*H132,2)</f>
        <v>0</v>
      </c>
      <c r="BL132" s="17" t="s">
        <v>111</v>
      </c>
      <c r="BM132" s="169" t="s">
        <v>138</v>
      </c>
    </row>
    <row r="133" spans="1:65" s="13" customFormat="1">
      <c r="B133" s="171"/>
      <c r="D133" s="172" t="s">
        <v>114</v>
      </c>
      <c r="E133" s="173" t="s">
        <v>1</v>
      </c>
      <c r="F133" s="174" t="s">
        <v>139</v>
      </c>
      <c r="H133" s="175">
        <v>57015</v>
      </c>
      <c r="I133" s="176"/>
      <c r="L133" s="171"/>
      <c r="M133" s="177"/>
      <c r="N133" s="178"/>
      <c r="O133" s="178"/>
      <c r="P133" s="178"/>
      <c r="Q133" s="178"/>
      <c r="R133" s="178"/>
      <c r="S133" s="178"/>
      <c r="T133" s="179"/>
      <c r="AT133" s="173" t="s">
        <v>114</v>
      </c>
      <c r="AU133" s="173" t="s">
        <v>112</v>
      </c>
      <c r="AV133" s="13" t="s">
        <v>112</v>
      </c>
      <c r="AW133" s="13" t="s">
        <v>27</v>
      </c>
      <c r="AX133" s="13" t="s">
        <v>75</v>
      </c>
      <c r="AY133" s="173" t="s">
        <v>105</v>
      </c>
    </row>
    <row r="134" spans="1:65" s="2" customFormat="1" ht="33" customHeight="1">
      <c r="A134" s="32"/>
      <c r="B134" s="156"/>
      <c r="C134" s="157" t="s">
        <v>140</v>
      </c>
      <c r="D134" s="157" t="s">
        <v>107</v>
      </c>
      <c r="E134" s="158" t="s">
        <v>141</v>
      </c>
      <c r="F134" s="159" t="s">
        <v>142</v>
      </c>
      <c r="G134" s="160" t="s">
        <v>110</v>
      </c>
      <c r="H134" s="161">
        <v>200</v>
      </c>
      <c r="I134" s="162"/>
      <c r="J134" s="163">
        <f>ROUND(I134*H134,2)</f>
        <v>0</v>
      </c>
      <c r="K134" s="164"/>
      <c r="L134" s="33"/>
      <c r="M134" s="165" t="s">
        <v>1</v>
      </c>
      <c r="N134" s="166" t="s">
        <v>36</v>
      </c>
      <c r="O134" s="58"/>
      <c r="P134" s="167">
        <f>O134*H134</f>
        <v>0</v>
      </c>
      <c r="Q134" s="167">
        <v>3.3E-4</v>
      </c>
      <c r="R134" s="167">
        <f>Q134*H134</f>
        <v>6.6000000000000003E-2</v>
      </c>
      <c r="S134" s="167">
        <v>0.254</v>
      </c>
      <c r="T134" s="168">
        <f>S134*H134</f>
        <v>50.8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9" t="s">
        <v>111</v>
      </c>
      <c r="AT134" s="169" t="s">
        <v>107</v>
      </c>
      <c r="AU134" s="169" t="s">
        <v>112</v>
      </c>
      <c r="AY134" s="17" t="s">
        <v>105</v>
      </c>
      <c r="BE134" s="170">
        <f>IF(N134="základná",J134,0)</f>
        <v>0</v>
      </c>
      <c r="BF134" s="170">
        <f>IF(N134="znížená",J134,0)</f>
        <v>0</v>
      </c>
      <c r="BG134" s="170">
        <f>IF(N134="zákl. prenesená",J134,0)</f>
        <v>0</v>
      </c>
      <c r="BH134" s="170">
        <f>IF(N134="zníž. prenesená",J134,0)</f>
        <v>0</v>
      </c>
      <c r="BI134" s="170">
        <f>IF(N134="nulová",J134,0)</f>
        <v>0</v>
      </c>
      <c r="BJ134" s="17" t="s">
        <v>112</v>
      </c>
      <c r="BK134" s="170">
        <f>ROUND(I134*H134,2)</f>
        <v>0</v>
      </c>
      <c r="BL134" s="17" t="s">
        <v>111</v>
      </c>
      <c r="BM134" s="169" t="s">
        <v>143</v>
      </c>
    </row>
    <row r="135" spans="1:65" s="12" customFormat="1" ht="22.9" customHeight="1">
      <c r="B135" s="143"/>
      <c r="D135" s="144" t="s">
        <v>69</v>
      </c>
      <c r="E135" s="154" t="s">
        <v>112</v>
      </c>
      <c r="F135" s="154" t="s">
        <v>144</v>
      </c>
      <c r="I135" s="146"/>
      <c r="J135" s="155">
        <f>BK135</f>
        <v>0</v>
      </c>
      <c r="L135" s="143"/>
      <c r="M135" s="148"/>
      <c r="N135" s="149"/>
      <c r="O135" s="149"/>
      <c r="P135" s="150">
        <f>P136</f>
        <v>0</v>
      </c>
      <c r="Q135" s="149"/>
      <c r="R135" s="150">
        <f>R136</f>
        <v>2.38</v>
      </c>
      <c r="S135" s="149"/>
      <c r="T135" s="151">
        <f>T136</f>
        <v>0</v>
      </c>
      <c r="AR135" s="144" t="s">
        <v>75</v>
      </c>
      <c r="AT135" s="152" t="s">
        <v>69</v>
      </c>
      <c r="AU135" s="152" t="s">
        <v>75</v>
      </c>
      <c r="AY135" s="144" t="s">
        <v>105</v>
      </c>
      <c r="BK135" s="153">
        <f>BK136</f>
        <v>0</v>
      </c>
    </row>
    <row r="136" spans="1:65" s="2" customFormat="1" ht="16.5" customHeight="1">
      <c r="A136" s="32"/>
      <c r="B136" s="156"/>
      <c r="C136" s="157" t="s">
        <v>145</v>
      </c>
      <c r="D136" s="157" t="s">
        <v>107</v>
      </c>
      <c r="E136" s="158" t="s">
        <v>146</v>
      </c>
      <c r="F136" s="159" t="s">
        <v>147</v>
      </c>
      <c r="G136" s="160" t="s">
        <v>110</v>
      </c>
      <c r="H136" s="161">
        <v>850</v>
      </c>
      <c r="I136" s="162"/>
      <c r="J136" s="163">
        <f>ROUND(I136*H136,2)</f>
        <v>0</v>
      </c>
      <c r="K136" s="164"/>
      <c r="L136" s="33"/>
      <c r="M136" s="165" t="s">
        <v>1</v>
      </c>
      <c r="N136" s="166" t="s">
        <v>36</v>
      </c>
      <c r="O136" s="58"/>
      <c r="P136" s="167">
        <f>O136*H136</f>
        <v>0</v>
      </c>
      <c r="Q136" s="167">
        <v>2.8E-3</v>
      </c>
      <c r="R136" s="167">
        <f>Q136*H136</f>
        <v>2.38</v>
      </c>
      <c r="S136" s="167">
        <v>0</v>
      </c>
      <c r="T136" s="168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9" t="s">
        <v>111</v>
      </c>
      <c r="AT136" s="169" t="s">
        <v>107</v>
      </c>
      <c r="AU136" s="169" t="s">
        <v>112</v>
      </c>
      <c r="AY136" s="17" t="s">
        <v>105</v>
      </c>
      <c r="BE136" s="170">
        <f>IF(N136="základná",J136,0)</f>
        <v>0</v>
      </c>
      <c r="BF136" s="170">
        <f>IF(N136="znížená",J136,0)</f>
        <v>0</v>
      </c>
      <c r="BG136" s="170">
        <f>IF(N136="zákl. prenesená",J136,0)</f>
        <v>0</v>
      </c>
      <c r="BH136" s="170">
        <f>IF(N136="zníž. prenesená",J136,0)</f>
        <v>0</v>
      </c>
      <c r="BI136" s="170">
        <f>IF(N136="nulová",J136,0)</f>
        <v>0</v>
      </c>
      <c r="BJ136" s="17" t="s">
        <v>112</v>
      </c>
      <c r="BK136" s="170">
        <f>ROUND(I136*H136,2)</f>
        <v>0</v>
      </c>
      <c r="BL136" s="17" t="s">
        <v>111</v>
      </c>
      <c r="BM136" s="169" t="s">
        <v>148</v>
      </c>
    </row>
    <row r="137" spans="1:65" s="12" customFormat="1" ht="22.9" customHeight="1">
      <c r="B137" s="143"/>
      <c r="D137" s="144" t="s">
        <v>69</v>
      </c>
      <c r="E137" s="154" t="s">
        <v>129</v>
      </c>
      <c r="F137" s="154" t="s">
        <v>149</v>
      </c>
      <c r="I137" s="146"/>
      <c r="J137" s="155">
        <f>BK137</f>
        <v>0</v>
      </c>
      <c r="L137" s="143"/>
      <c r="M137" s="148"/>
      <c r="N137" s="149"/>
      <c r="O137" s="149"/>
      <c r="P137" s="150">
        <f>SUM(P138:P141)</f>
        <v>0</v>
      </c>
      <c r="Q137" s="149"/>
      <c r="R137" s="150">
        <f>SUM(R138:R141)</f>
        <v>11928.183199999999</v>
      </c>
      <c r="S137" s="149"/>
      <c r="T137" s="151">
        <f>SUM(T138:T141)</f>
        <v>0</v>
      </c>
      <c r="AR137" s="144" t="s">
        <v>75</v>
      </c>
      <c r="AT137" s="152" t="s">
        <v>69</v>
      </c>
      <c r="AU137" s="152" t="s">
        <v>75</v>
      </c>
      <c r="AY137" s="144" t="s">
        <v>105</v>
      </c>
      <c r="BK137" s="153">
        <f>SUM(BK138:BK141)</f>
        <v>0</v>
      </c>
    </row>
    <row r="138" spans="1:65" s="2" customFormat="1" ht="21.75" customHeight="1">
      <c r="A138" s="32"/>
      <c r="B138" s="156"/>
      <c r="C138" s="157" t="s">
        <v>150</v>
      </c>
      <c r="D138" s="157" t="s">
        <v>107</v>
      </c>
      <c r="E138" s="158" t="s">
        <v>151</v>
      </c>
      <c r="F138" s="159" t="s">
        <v>152</v>
      </c>
      <c r="G138" s="160" t="s">
        <v>110</v>
      </c>
      <c r="H138" s="161">
        <v>114430</v>
      </c>
      <c r="I138" s="162"/>
      <c r="J138" s="163">
        <f>ROUND(I138*H138,2)</f>
        <v>0</v>
      </c>
      <c r="K138" s="164"/>
      <c r="L138" s="33"/>
      <c r="M138" s="165" t="s">
        <v>1</v>
      </c>
      <c r="N138" s="166" t="s">
        <v>36</v>
      </c>
      <c r="O138" s="58"/>
      <c r="P138" s="167">
        <f>O138*H138</f>
        <v>0</v>
      </c>
      <c r="Q138" s="167">
        <v>5.1000000000000004E-4</v>
      </c>
      <c r="R138" s="167">
        <f>Q138*H138</f>
        <v>58.359300000000005</v>
      </c>
      <c r="S138" s="167">
        <v>0</v>
      </c>
      <c r="T138" s="168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9" t="s">
        <v>111</v>
      </c>
      <c r="AT138" s="169" t="s">
        <v>107</v>
      </c>
      <c r="AU138" s="169" t="s">
        <v>112</v>
      </c>
      <c r="AY138" s="17" t="s">
        <v>105</v>
      </c>
      <c r="BE138" s="170">
        <f>IF(N138="základná",J138,0)</f>
        <v>0</v>
      </c>
      <c r="BF138" s="170">
        <f>IF(N138="znížená",J138,0)</f>
        <v>0</v>
      </c>
      <c r="BG138" s="170">
        <f>IF(N138="zákl. prenesená",J138,0)</f>
        <v>0</v>
      </c>
      <c r="BH138" s="170">
        <f>IF(N138="zníž. prenesená",J138,0)</f>
        <v>0</v>
      </c>
      <c r="BI138" s="170">
        <f>IF(N138="nulová",J138,0)</f>
        <v>0</v>
      </c>
      <c r="BJ138" s="17" t="s">
        <v>112</v>
      </c>
      <c r="BK138" s="170">
        <f>ROUND(I138*H138,2)</f>
        <v>0</v>
      </c>
      <c r="BL138" s="17" t="s">
        <v>111</v>
      </c>
      <c r="BM138" s="169" t="s">
        <v>153</v>
      </c>
    </row>
    <row r="139" spans="1:65" s="13" customFormat="1">
      <c r="B139" s="171"/>
      <c r="D139" s="172" t="s">
        <v>114</v>
      </c>
      <c r="E139" s="173" t="s">
        <v>1</v>
      </c>
      <c r="F139" s="174" t="s">
        <v>154</v>
      </c>
      <c r="H139" s="175">
        <v>114430</v>
      </c>
      <c r="I139" s="176"/>
      <c r="L139" s="171"/>
      <c r="M139" s="177"/>
      <c r="N139" s="178"/>
      <c r="O139" s="178"/>
      <c r="P139" s="178"/>
      <c r="Q139" s="178"/>
      <c r="R139" s="178"/>
      <c r="S139" s="178"/>
      <c r="T139" s="179"/>
      <c r="AT139" s="173" t="s">
        <v>114</v>
      </c>
      <c r="AU139" s="173" t="s">
        <v>112</v>
      </c>
      <c r="AV139" s="13" t="s">
        <v>112</v>
      </c>
      <c r="AW139" s="13" t="s">
        <v>27</v>
      </c>
      <c r="AX139" s="13" t="s">
        <v>75</v>
      </c>
      <c r="AY139" s="173" t="s">
        <v>105</v>
      </c>
    </row>
    <row r="140" spans="1:65" s="2" customFormat="1" ht="21.75" customHeight="1">
      <c r="A140" s="32"/>
      <c r="B140" s="156"/>
      <c r="C140" s="157" t="s">
        <v>155</v>
      </c>
      <c r="D140" s="157" t="s">
        <v>107</v>
      </c>
      <c r="E140" s="158" t="s">
        <v>156</v>
      </c>
      <c r="F140" s="159" t="s">
        <v>157</v>
      </c>
      <c r="G140" s="160" t="s">
        <v>110</v>
      </c>
      <c r="H140" s="161">
        <v>57215</v>
      </c>
      <c r="I140" s="162"/>
      <c r="J140" s="163">
        <f>ROUND(I140*H140,2)</f>
        <v>0</v>
      </c>
      <c r="K140" s="164"/>
      <c r="L140" s="33"/>
      <c r="M140" s="165" t="s">
        <v>1</v>
      </c>
      <c r="N140" s="166" t="s">
        <v>36</v>
      </c>
      <c r="O140" s="58"/>
      <c r="P140" s="167">
        <f>O140*H140</f>
        <v>0</v>
      </c>
      <c r="Q140" s="167">
        <v>0.10373</v>
      </c>
      <c r="R140" s="167">
        <f>Q140*H140</f>
        <v>5934.9119499999997</v>
      </c>
      <c r="S140" s="167">
        <v>0</v>
      </c>
      <c r="T140" s="168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9" t="s">
        <v>111</v>
      </c>
      <c r="AT140" s="169" t="s">
        <v>107</v>
      </c>
      <c r="AU140" s="169" t="s">
        <v>112</v>
      </c>
      <c r="AY140" s="17" t="s">
        <v>105</v>
      </c>
      <c r="BE140" s="170">
        <f>IF(N140="základná",J140,0)</f>
        <v>0</v>
      </c>
      <c r="BF140" s="170">
        <f>IF(N140="znížená",J140,0)</f>
        <v>0</v>
      </c>
      <c r="BG140" s="170">
        <f>IF(N140="zákl. prenesená",J140,0)</f>
        <v>0</v>
      </c>
      <c r="BH140" s="170">
        <f>IF(N140="zníž. prenesená",J140,0)</f>
        <v>0</v>
      </c>
      <c r="BI140" s="170">
        <f>IF(N140="nulová",J140,0)</f>
        <v>0</v>
      </c>
      <c r="BJ140" s="17" t="s">
        <v>112</v>
      </c>
      <c r="BK140" s="170">
        <f>ROUND(I140*H140,2)</f>
        <v>0</v>
      </c>
      <c r="BL140" s="17" t="s">
        <v>111</v>
      </c>
      <c r="BM140" s="169" t="s">
        <v>158</v>
      </c>
    </row>
    <row r="141" spans="1:65" s="2" customFormat="1" ht="33" customHeight="1">
      <c r="A141" s="32"/>
      <c r="B141" s="156"/>
      <c r="C141" s="157" t="s">
        <v>159</v>
      </c>
      <c r="D141" s="157" t="s">
        <v>107</v>
      </c>
      <c r="E141" s="158" t="s">
        <v>160</v>
      </c>
      <c r="F141" s="159" t="s">
        <v>161</v>
      </c>
      <c r="G141" s="160" t="s">
        <v>110</v>
      </c>
      <c r="H141" s="161">
        <v>57215</v>
      </c>
      <c r="I141" s="162"/>
      <c r="J141" s="163">
        <f>ROUND(I141*H141,2)</f>
        <v>0</v>
      </c>
      <c r="K141" s="164"/>
      <c r="L141" s="33"/>
      <c r="M141" s="165" t="s">
        <v>1</v>
      </c>
      <c r="N141" s="166" t="s">
        <v>36</v>
      </c>
      <c r="O141" s="58"/>
      <c r="P141" s="167">
        <f>O141*H141</f>
        <v>0</v>
      </c>
      <c r="Q141" s="167">
        <v>0.10373</v>
      </c>
      <c r="R141" s="167">
        <f>Q141*H141</f>
        <v>5934.9119499999997</v>
      </c>
      <c r="S141" s="167">
        <v>0</v>
      </c>
      <c r="T141" s="168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9" t="s">
        <v>111</v>
      </c>
      <c r="AT141" s="169" t="s">
        <v>107</v>
      </c>
      <c r="AU141" s="169" t="s">
        <v>112</v>
      </c>
      <c r="AY141" s="17" t="s">
        <v>105</v>
      </c>
      <c r="BE141" s="170">
        <f>IF(N141="základná",J141,0)</f>
        <v>0</v>
      </c>
      <c r="BF141" s="170">
        <f>IF(N141="znížená",J141,0)</f>
        <v>0</v>
      </c>
      <c r="BG141" s="170">
        <f>IF(N141="zákl. prenesená",J141,0)</f>
        <v>0</v>
      </c>
      <c r="BH141" s="170">
        <f>IF(N141="zníž. prenesená",J141,0)</f>
        <v>0</v>
      </c>
      <c r="BI141" s="170">
        <f>IF(N141="nulová",J141,0)</f>
        <v>0</v>
      </c>
      <c r="BJ141" s="17" t="s">
        <v>112</v>
      </c>
      <c r="BK141" s="170">
        <f>ROUND(I141*H141,2)</f>
        <v>0</v>
      </c>
      <c r="BL141" s="17" t="s">
        <v>111</v>
      </c>
      <c r="BM141" s="169" t="s">
        <v>162</v>
      </c>
    </row>
    <row r="142" spans="1:65" s="12" customFormat="1" ht="22.9" customHeight="1">
      <c r="B142" s="143"/>
      <c r="D142" s="144" t="s">
        <v>69</v>
      </c>
      <c r="E142" s="154" t="s">
        <v>163</v>
      </c>
      <c r="F142" s="154" t="s">
        <v>164</v>
      </c>
      <c r="I142" s="146"/>
      <c r="J142" s="155">
        <f>BK142</f>
        <v>0</v>
      </c>
      <c r="L142" s="143"/>
      <c r="M142" s="148"/>
      <c r="N142" s="149"/>
      <c r="O142" s="149"/>
      <c r="P142" s="150">
        <f>SUM(P143:P148)</f>
        <v>0</v>
      </c>
      <c r="Q142" s="149"/>
      <c r="R142" s="150">
        <f>SUM(R143:R148)</f>
        <v>0</v>
      </c>
      <c r="S142" s="149"/>
      <c r="T142" s="151">
        <f>SUM(T143:T148)</f>
        <v>0</v>
      </c>
      <c r="AR142" s="144" t="s">
        <v>75</v>
      </c>
      <c r="AT142" s="152" t="s">
        <v>69</v>
      </c>
      <c r="AU142" s="152" t="s">
        <v>75</v>
      </c>
      <c r="AY142" s="144" t="s">
        <v>105</v>
      </c>
      <c r="BK142" s="153">
        <f>SUM(BK143:BK148)</f>
        <v>0</v>
      </c>
    </row>
    <row r="143" spans="1:65" s="2" customFormat="1" ht="21.75" customHeight="1">
      <c r="A143" s="32"/>
      <c r="B143" s="156"/>
      <c r="C143" s="157" t="s">
        <v>165</v>
      </c>
      <c r="D143" s="157" t="s">
        <v>107</v>
      </c>
      <c r="E143" s="158" t="s">
        <v>166</v>
      </c>
      <c r="F143" s="159" t="s">
        <v>167</v>
      </c>
      <c r="G143" s="160" t="s">
        <v>110</v>
      </c>
      <c r="H143" s="161">
        <v>9008</v>
      </c>
      <c r="I143" s="162"/>
      <c r="J143" s="163">
        <f>ROUND(I143*H143,2)</f>
        <v>0</v>
      </c>
      <c r="K143" s="164"/>
      <c r="L143" s="33"/>
      <c r="M143" s="165" t="s">
        <v>1</v>
      </c>
      <c r="N143" s="166" t="s">
        <v>36</v>
      </c>
      <c r="O143" s="58"/>
      <c r="P143" s="167">
        <f>O143*H143</f>
        <v>0</v>
      </c>
      <c r="Q143" s="167">
        <v>0</v>
      </c>
      <c r="R143" s="167">
        <f>Q143*H143</f>
        <v>0</v>
      </c>
      <c r="S143" s="167">
        <v>0</v>
      </c>
      <c r="T143" s="168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9" t="s">
        <v>111</v>
      </c>
      <c r="AT143" s="169" t="s">
        <v>107</v>
      </c>
      <c r="AU143" s="169" t="s">
        <v>112</v>
      </c>
      <c r="AY143" s="17" t="s">
        <v>105</v>
      </c>
      <c r="BE143" s="170">
        <f>IF(N143="základná",J143,0)</f>
        <v>0</v>
      </c>
      <c r="BF143" s="170">
        <f>IF(N143="znížená",J143,0)</f>
        <v>0</v>
      </c>
      <c r="BG143" s="170">
        <f>IF(N143="zákl. prenesená",J143,0)</f>
        <v>0</v>
      </c>
      <c r="BH143" s="170">
        <f>IF(N143="zníž. prenesená",J143,0)</f>
        <v>0</v>
      </c>
      <c r="BI143" s="170">
        <f>IF(N143="nulová",J143,0)</f>
        <v>0</v>
      </c>
      <c r="BJ143" s="17" t="s">
        <v>112</v>
      </c>
      <c r="BK143" s="170">
        <f>ROUND(I143*H143,2)</f>
        <v>0</v>
      </c>
      <c r="BL143" s="17" t="s">
        <v>111</v>
      </c>
      <c r="BM143" s="169" t="s">
        <v>168</v>
      </c>
    </row>
    <row r="144" spans="1:65" s="14" customFormat="1">
      <c r="B144" s="180"/>
      <c r="D144" s="172" t="s">
        <v>114</v>
      </c>
      <c r="E144" s="181" t="s">
        <v>1</v>
      </c>
      <c r="F144" s="182" t="s">
        <v>169</v>
      </c>
      <c r="H144" s="181" t="s">
        <v>1</v>
      </c>
      <c r="I144" s="183"/>
      <c r="L144" s="180"/>
      <c r="M144" s="184"/>
      <c r="N144" s="185"/>
      <c r="O144" s="185"/>
      <c r="P144" s="185"/>
      <c r="Q144" s="185"/>
      <c r="R144" s="185"/>
      <c r="S144" s="185"/>
      <c r="T144" s="186"/>
      <c r="AT144" s="181" t="s">
        <v>114</v>
      </c>
      <c r="AU144" s="181" t="s">
        <v>112</v>
      </c>
      <c r="AV144" s="14" t="s">
        <v>75</v>
      </c>
      <c r="AW144" s="14" t="s">
        <v>27</v>
      </c>
      <c r="AX144" s="14" t="s">
        <v>70</v>
      </c>
      <c r="AY144" s="181" t="s">
        <v>105</v>
      </c>
    </row>
    <row r="145" spans="1:65" s="13" customFormat="1">
      <c r="B145" s="171"/>
      <c r="D145" s="172" t="s">
        <v>114</v>
      </c>
      <c r="E145" s="173" t="s">
        <v>1</v>
      </c>
      <c r="F145" s="174" t="s">
        <v>170</v>
      </c>
      <c r="H145" s="175">
        <v>9008</v>
      </c>
      <c r="I145" s="176"/>
      <c r="L145" s="171"/>
      <c r="M145" s="177"/>
      <c r="N145" s="178"/>
      <c r="O145" s="178"/>
      <c r="P145" s="178"/>
      <c r="Q145" s="178"/>
      <c r="R145" s="178"/>
      <c r="S145" s="178"/>
      <c r="T145" s="179"/>
      <c r="AT145" s="173" t="s">
        <v>114</v>
      </c>
      <c r="AU145" s="173" t="s">
        <v>112</v>
      </c>
      <c r="AV145" s="13" t="s">
        <v>112</v>
      </c>
      <c r="AW145" s="13" t="s">
        <v>27</v>
      </c>
      <c r="AX145" s="13" t="s">
        <v>75</v>
      </c>
      <c r="AY145" s="173" t="s">
        <v>105</v>
      </c>
    </row>
    <row r="146" spans="1:65" s="2" customFormat="1" ht="21.75" customHeight="1">
      <c r="A146" s="32"/>
      <c r="B146" s="156"/>
      <c r="C146" s="157" t="s">
        <v>171</v>
      </c>
      <c r="D146" s="157" t="s">
        <v>107</v>
      </c>
      <c r="E146" s="158" t="s">
        <v>172</v>
      </c>
      <c r="F146" s="159" t="s">
        <v>173</v>
      </c>
      <c r="G146" s="160" t="s">
        <v>118</v>
      </c>
      <c r="H146" s="161">
        <v>900.8</v>
      </c>
      <c r="I146" s="162"/>
      <c r="J146" s="163">
        <f>ROUND(I146*H146,2)</f>
        <v>0</v>
      </c>
      <c r="K146" s="164"/>
      <c r="L146" s="33"/>
      <c r="M146" s="165" t="s">
        <v>1</v>
      </c>
      <c r="N146" s="166" t="s">
        <v>36</v>
      </c>
      <c r="O146" s="58"/>
      <c r="P146" s="167">
        <f>O146*H146</f>
        <v>0</v>
      </c>
      <c r="Q146" s="167">
        <v>0</v>
      </c>
      <c r="R146" s="167">
        <f>Q146*H146</f>
        <v>0</v>
      </c>
      <c r="S146" s="167">
        <v>0</v>
      </c>
      <c r="T146" s="168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9" t="s">
        <v>111</v>
      </c>
      <c r="AT146" s="169" t="s">
        <v>107</v>
      </c>
      <c r="AU146" s="169" t="s">
        <v>112</v>
      </c>
      <c r="AY146" s="17" t="s">
        <v>105</v>
      </c>
      <c r="BE146" s="170">
        <f>IF(N146="základná",J146,0)</f>
        <v>0</v>
      </c>
      <c r="BF146" s="170">
        <f>IF(N146="znížená",J146,0)</f>
        <v>0</v>
      </c>
      <c r="BG146" s="170">
        <f>IF(N146="zákl. prenesená",J146,0)</f>
        <v>0</v>
      </c>
      <c r="BH146" s="170">
        <f>IF(N146="zníž. prenesená",J146,0)</f>
        <v>0</v>
      </c>
      <c r="BI146" s="170">
        <f>IF(N146="nulová",J146,0)</f>
        <v>0</v>
      </c>
      <c r="BJ146" s="17" t="s">
        <v>112</v>
      </c>
      <c r="BK146" s="170">
        <f>ROUND(I146*H146,2)</f>
        <v>0</v>
      </c>
      <c r="BL146" s="17" t="s">
        <v>111</v>
      </c>
      <c r="BM146" s="169" t="s">
        <v>174</v>
      </c>
    </row>
    <row r="147" spans="1:65" s="14" customFormat="1">
      <c r="B147" s="180"/>
      <c r="D147" s="172" t="s">
        <v>114</v>
      </c>
      <c r="E147" s="181" t="s">
        <v>1</v>
      </c>
      <c r="F147" s="182" t="s">
        <v>175</v>
      </c>
      <c r="H147" s="181" t="s">
        <v>1</v>
      </c>
      <c r="I147" s="183"/>
      <c r="L147" s="180"/>
      <c r="M147" s="184"/>
      <c r="N147" s="185"/>
      <c r="O147" s="185"/>
      <c r="P147" s="185"/>
      <c r="Q147" s="185"/>
      <c r="R147" s="185"/>
      <c r="S147" s="185"/>
      <c r="T147" s="186"/>
      <c r="AT147" s="181" t="s">
        <v>114</v>
      </c>
      <c r="AU147" s="181" t="s">
        <v>112</v>
      </c>
      <c r="AV147" s="14" t="s">
        <v>75</v>
      </c>
      <c r="AW147" s="14" t="s">
        <v>27</v>
      </c>
      <c r="AX147" s="14" t="s">
        <v>70</v>
      </c>
      <c r="AY147" s="181" t="s">
        <v>105</v>
      </c>
    </row>
    <row r="148" spans="1:65" s="13" customFormat="1">
      <c r="B148" s="171"/>
      <c r="D148" s="172" t="s">
        <v>114</v>
      </c>
      <c r="E148" s="173" t="s">
        <v>1</v>
      </c>
      <c r="F148" s="174" t="s">
        <v>176</v>
      </c>
      <c r="H148" s="175">
        <v>900.8</v>
      </c>
      <c r="I148" s="176"/>
      <c r="L148" s="171"/>
      <c r="M148" s="177"/>
      <c r="N148" s="178"/>
      <c r="O148" s="178"/>
      <c r="P148" s="178"/>
      <c r="Q148" s="178"/>
      <c r="R148" s="178"/>
      <c r="S148" s="178"/>
      <c r="T148" s="179"/>
      <c r="AT148" s="173" t="s">
        <v>114</v>
      </c>
      <c r="AU148" s="173" t="s">
        <v>112</v>
      </c>
      <c r="AV148" s="13" t="s">
        <v>112</v>
      </c>
      <c r="AW148" s="13" t="s">
        <v>27</v>
      </c>
      <c r="AX148" s="13" t="s">
        <v>75</v>
      </c>
      <c r="AY148" s="173" t="s">
        <v>105</v>
      </c>
    </row>
    <row r="149" spans="1:65" s="12" customFormat="1" ht="22.9" customHeight="1">
      <c r="B149" s="143"/>
      <c r="D149" s="144" t="s">
        <v>69</v>
      </c>
      <c r="E149" s="154" t="s">
        <v>145</v>
      </c>
      <c r="F149" s="154" t="s">
        <v>177</v>
      </c>
      <c r="I149" s="146"/>
      <c r="J149" s="155">
        <f>BK149</f>
        <v>0</v>
      </c>
      <c r="L149" s="143"/>
      <c r="M149" s="148"/>
      <c r="N149" s="149"/>
      <c r="O149" s="149"/>
      <c r="P149" s="150">
        <f>P150</f>
        <v>0</v>
      </c>
      <c r="Q149" s="149"/>
      <c r="R149" s="150">
        <f>R150</f>
        <v>1.65696</v>
      </c>
      <c r="S149" s="149"/>
      <c r="T149" s="151">
        <f>T150</f>
        <v>0</v>
      </c>
      <c r="AR149" s="144" t="s">
        <v>75</v>
      </c>
      <c r="AT149" s="152" t="s">
        <v>69</v>
      </c>
      <c r="AU149" s="152" t="s">
        <v>75</v>
      </c>
      <c r="AY149" s="144" t="s">
        <v>105</v>
      </c>
      <c r="BK149" s="153">
        <f>BK150</f>
        <v>0</v>
      </c>
    </row>
    <row r="150" spans="1:65" s="2" customFormat="1" ht="16.5" customHeight="1">
      <c r="A150" s="32"/>
      <c r="B150" s="156"/>
      <c r="C150" s="157" t="s">
        <v>178</v>
      </c>
      <c r="D150" s="157" t="s">
        <v>107</v>
      </c>
      <c r="E150" s="158" t="s">
        <v>179</v>
      </c>
      <c r="F150" s="159" t="s">
        <v>180</v>
      </c>
      <c r="G150" s="160" t="s">
        <v>181</v>
      </c>
      <c r="H150" s="161">
        <v>4</v>
      </c>
      <c r="I150" s="162"/>
      <c r="J150" s="163">
        <f>ROUND(I150*H150,2)</f>
        <v>0</v>
      </c>
      <c r="K150" s="164"/>
      <c r="L150" s="33"/>
      <c r="M150" s="165" t="s">
        <v>1</v>
      </c>
      <c r="N150" s="166" t="s">
        <v>36</v>
      </c>
      <c r="O150" s="58"/>
      <c r="P150" s="167">
        <f>O150*H150</f>
        <v>0</v>
      </c>
      <c r="Q150" s="167">
        <v>0.41424</v>
      </c>
      <c r="R150" s="167">
        <f>Q150*H150</f>
        <v>1.65696</v>
      </c>
      <c r="S150" s="167">
        <v>0</v>
      </c>
      <c r="T150" s="168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9" t="s">
        <v>111</v>
      </c>
      <c r="AT150" s="169" t="s">
        <v>107</v>
      </c>
      <c r="AU150" s="169" t="s">
        <v>112</v>
      </c>
      <c r="AY150" s="17" t="s">
        <v>105</v>
      </c>
      <c r="BE150" s="170">
        <f>IF(N150="základná",J150,0)</f>
        <v>0</v>
      </c>
      <c r="BF150" s="170">
        <f>IF(N150="znížená",J150,0)</f>
        <v>0</v>
      </c>
      <c r="BG150" s="170">
        <f>IF(N150="zákl. prenesená",J150,0)</f>
        <v>0</v>
      </c>
      <c r="BH150" s="170">
        <f>IF(N150="zníž. prenesená",J150,0)</f>
        <v>0</v>
      </c>
      <c r="BI150" s="170">
        <f>IF(N150="nulová",J150,0)</f>
        <v>0</v>
      </c>
      <c r="BJ150" s="17" t="s">
        <v>112</v>
      </c>
      <c r="BK150" s="170">
        <f>ROUND(I150*H150,2)</f>
        <v>0</v>
      </c>
      <c r="BL150" s="17" t="s">
        <v>111</v>
      </c>
      <c r="BM150" s="169" t="s">
        <v>182</v>
      </c>
    </row>
    <row r="151" spans="1:65" s="12" customFormat="1" ht="22.9" customHeight="1">
      <c r="B151" s="143"/>
      <c r="D151" s="144" t="s">
        <v>69</v>
      </c>
      <c r="E151" s="154" t="s">
        <v>150</v>
      </c>
      <c r="F151" s="154" t="s">
        <v>183</v>
      </c>
      <c r="I151" s="146"/>
      <c r="J151" s="155">
        <f>BK151</f>
        <v>0</v>
      </c>
      <c r="L151" s="143"/>
      <c r="M151" s="148"/>
      <c r="N151" s="149"/>
      <c r="O151" s="149"/>
      <c r="P151" s="150">
        <f>SUM(P152:P185)</f>
        <v>0</v>
      </c>
      <c r="Q151" s="149"/>
      <c r="R151" s="150">
        <f>SUM(R152:R185)</f>
        <v>93.407679999999999</v>
      </c>
      <c r="S151" s="149"/>
      <c r="T151" s="151">
        <f>SUM(T152:T185)</f>
        <v>0.38</v>
      </c>
      <c r="AR151" s="144" t="s">
        <v>75</v>
      </c>
      <c r="AT151" s="152" t="s">
        <v>69</v>
      </c>
      <c r="AU151" s="152" t="s">
        <v>75</v>
      </c>
      <c r="AY151" s="144" t="s">
        <v>105</v>
      </c>
      <c r="BK151" s="153">
        <f>SUM(BK152:BK185)</f>
        <v>0</v>
      </c>
    </row>
    <row r="152" spans="1:65" s="2" customFormat="1" ht="21.75" customHeight="1">
      <c r="A152" s="32"/>
      <c r="B152" s="156"/>
      <c r="C152" s="157" t="s">
        <v>184</v>
      </c>
      <c r="D152" s="157" t="s">
        <v>107</v>
      </c>
      <c r="E152" s="158" t="s">
        <v>185</v>
      </c>
      <c r="F152" s="159" t="s">
        <v>186</v>
      </c>
      <c r="G152" s="160" t="s">
        <v>181</v>
      </c>
      <c r="H152" s="161">
        <v>368</v>
      </c>
      <c r="I152" s="162"/>
      <c r="J152" s="163">
        <f t="shared" ref="J152:J158" si="0">ROUND(I152*H152,2)</f>
        <v>0</v>
      </c>
      <c r="K152" s="164"/>
      <c r="L152" s="33"/>
      <c r="M152" s="165" t="s">
        <v>1</v>
      </c>
      <c r="N152" s="166" t="s">
        <v>36</v>
      </c>
      <c r="O152" s="58"/>
      <c r="P152" s="167">
        <f t="shared" ref="P152:P158" si="1">O152*H152</f>
        <v>0</v>
      </c>
      <c r="Q152" s="167">
        <v>0.15756000000000001</v>
      </c>
      <c r="R152" s="167">
        <f t="shared" ref="R152:R158" si="2">Q152*H152</f>
        <v>57.982080000000003</v>
      </c>
      <c r="S152" s="167">
        <v>0</v>
      </c>
      <c r="T152" s="168">
        <f t="shared" ref="T152:T158" si="3"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9" t="s">
        <v>111</v>
      </c>
      <c r="AT152" s="169" t="s">
        <v>107</v>
      </c>
      <c r="AU152" s="169" t="s">
        <v>112</v>
      </c>
      <c r="AY152" s="17" t="s">
        <v>105</v>
      </c>
      <c r="BE152" s="170">
        <f t="shared" ref="BE152:BE158" si="4">IF(N152="základná",J152,0)</f>
        <v>0</v>
      </c>
      <c r="BF152" s="170">
        <f t="shared" ref="BF152:BF158" si="5">IF(N152="znížená",J152,0)</f>
        <v>0</v>
      </c>
      <c r="BG152" s="170">
        <f t="shared" ref="BG152:BG158" si="6">IF(N152="zákl. prenesená",J152,0)</f>
        <v>0</v>
      </c>
      <c r="BH152" s="170">
        <f t="shared" ref="BH152:BH158" si="7">IF(N152="zníž. prenesená",J152,0)</f>
        <v>0</v>
      </c>
      <c r="BI152" s="170">
        <f t="shared" ref="BI152:BI158" si="8">IF(N152="nulová",J152,0)</f>
        <v>0</v>
      </c>
      <c r="BJ152" s="17" t="s">
        <v>112</v>
      </c>
      <c r="BK152" s="170">
        <f t="shared" ref="BK152:BK158" si="9">ROUND(I152*H152,2)</f>
        <v>0</v>
      </c>
      <c r="BL152" s="17" t="s">
        <v>111</v>
      </c>
      <c r="BM152" s="169" t="s">
        <v>187</v>
      </c>
    </row>
    <row r="153" spans="1:65" s="2" customFormat="1" ht="16.5" customHeight="1">
      <c r="A153" s="32"/>
      <c r="B153" s="156"/>
      <c r="C153" s="187" t="s">
        <v>188</v>
      </c>
      <c r="D153" s="187" t="s">
        <v>189</v>
      </c>
      <c r="E153" s="188" t="s">
        <v>190</v>
      </c>
      <c r="F153" s="189" t="s">
        <v>191</v>
      </c>
      <c r="G153" s="190" t="s">
        <v>181</v>
      </c>
      <c r="H153" s="191">
        <v>368</v>
      </c>
      <c r="I153" s="192"/>
      <c r="J153" s="193">
        <f t="shared" si="0"/>
        <v>0</v>
      </c>
      <c r="K153" s="194"/>
      <c r="L153" s="195"/>
      <c r="M153" s="196" t="s">
        <v>1</v>
      </c>
      <c r="N153" s="197" t="s">
        <v>36</v>
      </c>
      <c r="O153" s="58"/>
      <c r="P153" s="167">
        <f t="shared" si="1"/>
        <v>0</v>
      </c>
      <c r="Q153" s="167">
        <v>1.5E-3</v>
      </c>
      <c r="R153" s="167">
        <f t="shared" si="2"/>
        <v>0.55200000000000005</v>
      </c>
      <c r="S153" s="167">
        <v>0</v>
      </c>
      <c r="T153" s="168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9" t="s">
        <v>145</v>
      </c>
      <c r="AT153" s="169" t="s">
        <v>189</v>
      </c>
      <c r="AU153" s="169" t="s">
        <v>112</v>
      </c>
      <c r="AY153" s="17" t="s">
        <v>105</v>
      </c>
      <c r="BE153" s="170">
        <f t="shared" si="4"/>
        <v>0</v>
      </c>
      <c r="BF153" s="170">
        <f t="shared" si="5"/>
        <v>0</v>
      </c>
      <c r="BG153" s="170">
        <f t="shared" si="6"/>
        <v>0</v>
      </c>
      <c r="BH153" s="170">
        <f t="shared" si="7"/>
        <v>0</v>
      </c>
      <c r="BI153" s="170">
        <f t="shared" si="8"/>
        <v>0</v>
      </c>
      <c r="BJ153" s="17" t="s">
        <v>112</v>
      </c>
      <c r="BK153" s="170">
        <f t="shared" si="9"/>
        <v>0</v>
      </c>
      <c r="BL153" s="17" t="s">
        <v>111</v>
      </c>
      <c r="BM153" s="169" t="s">
        <v>192</v>
      </c>
    </row>
    <row r="154" spans="1:65" s="2" customFormat="1" ht="21.75" customHeight="1">
      <c r="A154" s="32"/>
      <c r="B154" s="156"/>
      <c r="C154" s="157" t="s">
        <v>193</v>
      </c>
      <c r="D154" s="157" t="s">
        <v>107</v>
      </c>
      <c r="E154" s="158" t="s">
        <v>194</v>
      </c>
      <c r="F154" s="159" t="s">
        <v>195</v>
      </c>
      <c r="G154" s="160" t="s">
        <v>181</v>
      </c>
      <c r="H154" s="161">
        <v>128</v>
      </c>
      <c r="I154" s="162"/>
      <c r="J154" s="163">
        <f t="shared" si="0"/>
        <v>0</v>
      </c>
      <c r="K154" s="164"/>
      <c r="L154" s="33"/>
      <c r="M154" s="165" t="s">
        <v>1</v>
      </c>
      <c r="N154" s="166" t="s">
        <v>36</v>
      </c>
      <c r="O154" s="58"/>
      <c r="P154" s="167">
        <f t="shared" si="1"/>
        <v>0</v>
      </c>
      <c r="Q154" s="167">
        <v>0.22133</v>
      </c>
      <c r="R154" s="167">
        <f t="shared" si="2"/>
        <v>28.33024</v>
      </c>
      <c r="S154" s="167">
        <v>0</v>
      </c>
      <c r="T154" s="168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9" t="s">
        <v>111</v>
      </c>
      <c r="AT154" s="169" t="s">
        <v>107</v>
      </c>
      <c r="AU154" s="169" t="s">
        <v>112</v>
      </c>
      <c r="AY154" s="17" t="s">
        <v>105</v>
      </c>
      <c r="BE154" s="170">
        <f t="shared" si="4"/>
        <v>0</v>
      </c>
      <c r="BF154" s="170">
        <f t="shared" si="5"/>
        <v>0</v>
      </c>
      <c r="BG154" s="170">
        <f t="shared" si="6"/>
        <v>0</v>
      </c>
      <c r="BH154" s="170">
        <f t="shared" si="7"/>
        <v>0</v>
      </c>
      <c r="BI154" s="170">
        <f t="shared" si="8"/>
        <v>0</v>
      </c>
      <c r="BJ154" s="17" t="s">
        <v>112</v>
      </c>
      <c r="BK154" s="170">
        <f t="shared" si="9"/>
        <v>0</v>
      </c>
      <c r="BL154" s="17" t="s">
        <v>111</v>
      </c>
      <c r="BM154" s="169" t="s">
        <v>196</v>
      </c>
    </row>
    <row r="155" spans="1:65" s="2" customFormat="1" ht="21.75" customHeight="1">
      <c r="A155" s="32"/>
      <c r="B155" s="156"/>
      <c r="C155" s="187" t="s">
        <v>197</v>
      </c>
      <c r="D155" s="187" t="s">
        <v>189</v>
      </c>
      <c r="E155" s="188" t="s">
        <v>198</v>
      </c>
      <c r="F155" s="189" t="s">
        <v>199</v>
      </c>
      <c r="G155" s="190" t="s">
        <v>181</v>
      </c>
      <c r="H155" s="191">
        <v>128</v>
      </c>
      <c r="I155" s="192"/>
      <c r="J155" s="193">
        <f t="shared" si="0"/>
        <v>0</v>
      </c>
      <c r="K155" s="194"/>
      <c r="L155" s="195"/>
      <c r="M155" s="196" t="s">
        <v>1</v>
      </c>
      <c r="N155" s="197" t="s">
        <v>36</v>
      </c>
      <c r="O155" s="58"/>
      <c r="P155" s="167">
        <f t="shared" si="1"/>
        <v>0</v>
      </c>
      <c r="Q155" s="167">
        <v>0</v>
      </c>
      <c r="R155" s="167">
        <f t="shared" si="2"/>
        <v>0</v>
      </c>
      <c r="S155" s="167">
        <v>0</v>
      </c>
      <c r="T155" s="168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9" t="s">
        <v>145</v>
      </c>
      <c r="AT155" s="169" t="s">
        <v>189</v>
      </c>
      <c r="AU155" s="169" t="s">
        <v>112</v>
      </c>
      <c r="AY155" s="17" t="s">
        <v>105</v>
      </c>
      <c r="BE155" s="170">
        <f t="shared" si="4"/>
        <v>0</v>
      </c>
      <c r="BF155" s="170">
        <f t="shared" si="5"/>
        <v>0</v>
      </c>
      <c r="BG155" s="170">
        <f t="shared" si="6"/>
        <v>0</v>
      </c>
      <c r="BH155" s="170">
        <f t="shared" si="7"/>
        <v>0</v>
      </c>
      <c r="BI155" s="170">
        <f t="shared" si="8"/>
        <v>0</v>
      </c>
      <c r="BJ155" s="17" t="s">
        <v>112</v>
      </c>
      <c r="BK155" s="170">
        <f t="shared" si="9"/>
        <v>0</v>
      </c>
      <c r="BL155" s="17" t="s">
        <v>111</v>
      </c>
      <c r="BM155" s="169" t="s">
        <v>200</v>
      </c>
    </row>
    <row r="156" spans="1:65" s="2" customFormat="1" ht="16.5" customHeight="1">
      <c r="A156" s="32"/>
      <c r="B156" s="156"/>
      <c r="C156" s="187" t="s">
        <v>201</v>
      </c>
      <c r="D156" s="187" t="s">
        <v>189</v>
      </c>
      <c r="E156" s="188" t="s">
        <v>202</v>
      </c>
      <c r="F156" s="189" t="s">
        <v>203</v>
      </c>
      <c r="G156" s="190" t="s">
        <v>181</v>
      </c>
      <c r="H156" s="191">
        <v>128</v>
      </c>
      <c r="I156" s="192"/>
      <c r="J156" s="193">
        <f t="shared" si="0"/>
        <v>0</v>
      </c>
      <c r="K156" s="194"/>
      <c r="L156" s="195"/>
      <c r="M156" s="196" t="s">
        <v>1</v>
      </c>
      <c r="N156" s="197" t="s">
        <v>36</v>
      </c>
      <c r="O156" s="58"/>
      <c r="P156" s="167">
        <f t="shared" si="1"/>
        <v>0</v>
      </c>
      <c r="Q156" s="167">
        <v>0</v>
      </c>
      <c r="R156" s="167">
        <f t="shared" si="2"/>
        <v>0</v>
      </c>
      <c r="S156" s="167">
        <v>0</v>
      </c>
      <c r="T156" s="168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9" t="s">
        <v>145</v>
      </c>
      <c r="AT156" s="169" t="s">
        <v>189</v>
      </c>
      <c r="AU156" s="169" t="s">
        <v>112</v>
      </c>
      <c r="AY156" s="17" t="s">
        <v>105</v>
      </c>
      <c r="BE156" s="170">
        <f t="shared" si="4"/>
        <v>0</v>
      </c>
      <c r="BF156" s="170">
        <f t="shared" si="5"/>
        <v>0</v>
      </c>
      <c r="BG156" s="170">
        <f t="shared" si="6"/>
        <v>0</v>
      </c>
      <c r="BH156" s="170">
        <f t="shared" si="7"/>
        <v>0</v>
      </c>
      <c r="BI156" s="170">
        <f t="shared" si="8"/>
        <v>0</v>
      </c>
      <c r="BJ156" s="17" t="s">
        <v>112</v>
      </c>
      <c r="BK156" s="170">
        <f t="shared" si="9"/>
        <v>0</v>
      </c>
      <c r="BL156" s="17" t="s">
        <v>111</v>
      </c>
      <c r="BM156" s="169" t="s">
        <v>204</v>
      </c>
    </row>
    <row r="157" spans="1:65" s="2" customFormat="1" ht="16.5" customHeight="1">
      <c r="A157" s="32"/>
      <c r="B157" s="156"/>
      <c r="C157" s="157" t="s">
        <v>7</v>
      </c>
      <c r="D157" s="157" t="s">
        <v>107</v>
      </c>
      <c r="E157" s="158" t="s">
        <v>205</v>
      </c>
      <c r="F157" s="159" t="s">
        <v>206</v>
      </c>
      <c r="G157" s="160" t="s">
        <v>181</v>
      </c>
      <c r="H157" s="161">
        <v>150</v>
      </c>
      <c r="I157" s="162"/>
      <c r="J157" s="163">
        <f t="shared" si="0"/>
        <v>0</v>
      </c>
      <c r="K157" s="164"/>
      <c r="L157" s="33"/>
      <c r="M157" s="165" t="s">
        <v>1</v>
      </c>
      <c r="N157" s="166" t="s">
        <v>36</v>
      </c>
      <c r="O157" s="58"/>
      <c r="P157" s="167">
        <f t="shared" si="1"/>
        <v>0</v>
      </c>
      <c r="Q157" s="167">
        <v>0</v>
      </c>
      <c r="R157" s="167">
        <f t="shared" si="2"/>
        <v>0</v>
      </c>
      <c r="S157" s="167">
        <v>0</v>
      </c>
      <c r="T157" s="168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9" t="s">
        <v>111</v>
      </c>
      <c r="AT157" s="169" t="s">
        <v>107</v>
      </c>
      <c r="AU157" s="169" t="s">
        <v>112</v>
      </c>
      <c r="AY157" s="17" t="s">
        <v>105</v>
      </c>
      <c r="BE157" s="170">
        <f t="shared" si="4"/>
        <v>0</v>
      </c>
      <c r="BF157" s="170">
        <f t="shared" si="5"/>
        <v>0</v>
      </c>
      <c r="BG157" s="170">
        <f t="shared" si="6"/>
        <v>0</v>
      </c>
      <c r="BH157" s="170">
        <f t="shared" si="7"/>
        <v>0</v>
      </c>
      <c r="BI157" s="170">
        <f t="shared" si="8"/>
        <v>0</v>
      </c>
      <c r="BJ157" s="17" t="s">
        <v>112</v>
      </c>
      <c r="BK157" s="170">
        <f t="shared" si="9"/>
        <v>0</v>
      </c>
      <c r="BL157" s="17" t="s">
        <v>111</v>
      </c>
      <c r="BM157" s="169" t="s">
        <v>207</v>
      </c>
    </row>
    <row r="158" spans="1:65" s="2" customFormat="1" ht="33" customHeight="1">
      <c r="A158" s="32"/>
      <c r="B158" s="156"/>
      <c r="C158" s="157" t="s">
        <v>208</v>
      </c>
      <c r="D158" s="157" t="s">
        <v>107</v>
      </c>
      <c r="E158" s="158" t="s">
        <v>209</v>
      </c>
      <c r="F158" s="159" t="s">
        <v>210</v>
      </c>
      <c r="G158" s="160" t="s">
        <v>211</v>
      </c>
      <c r="H158" s="161">
        <v>10604</v>
      </c>
      <c r="I158" s="162"/>
      <c r="J158" s="163">
        <f t="shared" si="0"/>
        <v>0</v>
      </c>
      <c r="K158" s="164"/>
      <c r="L158" s="33"/>
      <c r="M158" s="165" t="s">
        <v>1</v>
      </c>
      <c r="N158" s="166" t="s">
        <v>36</v>
      </c>
      <c r="O158" s="58"/>
      <c r="P158" s="167">
        <f t="shared" si="1"/>
        <v>0</v>
      </c>
      <c r="Q158" s="167">
        <v>1.1E-4</v>
      </c>
      <c r="R158" s="167">
        <f t="shared" si="2"/>
        <v>1.1664400000000001</v>
      </c>
      <c r="S158" s="167">
        <v>0</v>
      </c>
      <c r="T158" s="168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9" t="s">
        <v>111</v>
      </c>
      <c r="AT158" s="169" t="s">
        <v>107</v>
      </c>
      <c r="AU158" s="169" t="s">
        <v>112</v>
      </c>
      <c r="AY158" s="17" t="s">
        <v>105</v>
      </c>
      <c r="BE158" s="170">
        <f t="shared" si="4"/>
        <v>0</v>
      </c>
      <c r="BF158" s="170">
        <f t="shared" si="5"/>
        <v>0</v>
      </c>
      <c r="BG158" s="170">
        <f t="shared" si="6"/>
        <v>0</v>
      </c>
      <c r="BH158" s="170">
        <f t="shared" si="7"/>
        <v>0</v>
      </c>
      <c r="BI158" s="170">
        <f t="shared" si="8"/>
        <v>0</v>
      </c>
      <c r="BJ158" s="17" t="s">
        <v>112</v>
      </c>
      <c r="BK158" s="170">
        <f t="shared" si="9"/>
        <v>0</v>
      </c>
      <c r="BL158" s="17" t="s">
        <v>111</v>
      </c>
      <c r="BM158" s="169" t="s">
        <v>212</v>
      </c>
    </row>
    <row r="159" spans="1:65" s="13" customFormat="1">
      <c r="B159" s="171"/>
      <c r="D159" s="172" t="s">
        <v>114</v>
      </c>
      <c r="E159" s="173" t="s">
        <v>1</v>
      </c>
      <c r="F159" s="174" t="s">
        <v>213</v>
      </c>
      <c r="H159" s="175">
        <v>8919</v>
      </c>
      <c r="I159" s="176"/>
      <c r="L159" s="171"/>
      <c r="M159" s="177"/>
      <c r="N159" s="178"/>
      <c r="O159" s="178"/>
      <c r="P159" s="178"/>
      <c r="Q159" s="178"/>
      <c r="R159" s="178"/>
      <c r="S159" s="178"/>
      <c r="T159" s="179"/>
      <c r="AT159" s="173" t="s">
        <v>114</v>
      </c>
      <c r="AU159" s="173" t="s">
        <v>112</v>
      </c>
      <c r="AV159" s="13" t="s">
        <v>112</v>
      </c>
      <c r="AW159" s="13" t="s">
        <v>27</v>
      </c>
      <c r="AX159" s="13" t="s">
        <v>70</v>
      </c>
      <c r="AY159" s="173" t="s">
        <v>105</v>
      </c>
    </row>
    <row r="160" spans="1:65" s="13" customFormat="1">
      <c r="B160" s="171"/>
      <c r="D160" s="172" t="s">
        <v>114</v>
      </c>
      <c r="E160" s="173" t="s">
        <v>1</v>
      </c>
      <c r="F160" s="174" t="s">
        <v>214</v>
      </c>
      <c r="H160" s="175">
        <v>1685</v>
      </c>
      <c r="I160" s="176"/>
      <c r="L160" s="171"/>
      <c r="M160" s="177"/>
      <c r="N160" s="178"/>
      <c r="O160" s="178"/>
      <c r="P160" s="178"/>
      <c r="Q160" s="178"/>
      <c r="R160" s="178"/>
      <c r="S160" s="178"/>
      <c r="T160" s="179"/>
      <c r="AT160" s="173" t="s">
        <v>114</v>
      </c>
      <c r="AU160" s="173" t="s">
        <v>112</v>
      </c>
      <c r="AV160" s="13" t="s">
        <v>112</v>
      </c>
      <c r="AW160" s="13" t="s">
        <v>27</v>
      </c>
      <c r="AX160" s="13" t="s">
        <v>70</v>
      </c>
      <c r="AY160" s="173" t="s">
        <v>105</v>
      </c>
    </row>
    <row r="161" spans="1:65" s="15" customFormat="1">
      <c r="B161" s="198"/>
      <c r="D161" s="172" t="s">
        <v>114</v>
      </c>
      <c r="E161" s="199" t="s">
        <v>1</v>
      </c>
      <c r="F161" s="200" t="s">
        <v>215</v>
      </c>
      <c r="H161" s="201">
        <v>10604</v>
      </c>
      <c r="I161" s="202"/>
      <c r="L161" s="198"/>
      <c r="M161" s="203"/>
      <c r="N161" s="204"/>
      <c r="O161" s="204"/>
      <c r="P161" s="204"/>
      <c r="Q161" s="204"/>
      <c r="R161" s="204"/>
      <c r="S161" s="204"/>
      <c r="T161" s="205"/>
      <c r="AT161" s="199" t="s">
        <v>114</v>
      </c>
      <c r="AU161" s="199" t="s">
        <v>112</v>
      </c>
      <c r="AV161" s="15" t="s">
        <v>111</v>
      </c>
      <c r="AW161" s="15" t="s">
        <v>27</v>
      </c>
      <c r="AX161" s="15" t="s">
        <v>75</v>
      </c>
      <c r="AY161" s="199" t="s">
        <v>105</v>
      </c>
    </row>
    <row r="162" spans="1:65" s="2" customFormat="1" ht="33" customHeight="1">
      <c r="A162" s="32"/>
      <c r="B162" s="156"/>
      <c r="C162" s="157" t="s">
        <v>216</v>
      </c>
      <c r="D162" s="157" t="s">
        <v>107</v>
      </c>
      <c r="E162" s="158" t="s">
        <v>217</v>
      </c>
      <c r="F162" s="159" t="s">
        <v>218</v>
      </c>
      <c r="G162" s="160" t="s">
        <v>211</v>
      </c>
      <c r="H162" s="161">
        <v>185</v>
      </c>
      <c r="I162" s="162"/>
      <c r="J162" s="163">
        <f>ROUND(I162*H162,2)</f>
        <v>0</v>
      </c>
      <c r="K162" s="164"/>
      <c r="L162" s="33"/>
      <c r="M162" s="165" t="s">
        <v>1</v>
      </c>
      <c r="N162" s="166" t="s">
        <v>36</v>
      </c>
      <c r="O162" s="58"/>
      <c r="P162" s="167">
        <f>O162*H162</f>
        <v>0</v>
      </c>
      <c r="Q162" s="167">
        <v>8.0000000000000007E-5</v>
      </c>
      <c r="R162" s="167">
        <f>Q162*H162</f>
        <v>1.4800000000000001E-2</v>
      </c>
      <c r="S162" s="167">
        <v>0</v>
      </c>
      <c r="T162" s="168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9" t="s">
        <v>111</v>
      </c>
      <c r="AT162" s="169" t="s">
        <v>107</v>
      </c>
      <c r="AU162" s="169" t="s">
        <v>112</v>
      </c>
      <c r="AY162" s="17" t="s">
        <v>105</v>
      </c>
      <c r="BE162" s="170">
        <f>IF(N162="základná",J162,0)</f>
        <v>0</v>
      </c>
      <c r="BF162" s="170">
        <f>IF(N162="znížená",J162,0)</f>
        <v>0</v>
      </c>
      <c r="BG162" s="170">
        <f>IF(N162="zákl. prenesená",J162,0)</f>
        <v>0</v>
      </c>
      <c r="BH162" s="170">
        <f>IF(N162="zníž. prenesená",J162,0)</f>
        <v>0</v>
      </c>
      <c r="BI162" s="170">
        <f>IF(N162="nulová",J162,0)</f>
        <v>0</v>
      </c>
      <c r="BJ162" s="17" t="s">
        <v>112</v>
      </c>
      <c r="BK162" s="170">
        <f>ROUND(I162*H162,2)</f>
        <v>0</v>
      </c>
      <c r="BL162" s="17" t="s">
        <v>111</v>
      </c>
      <c r="BM162" s="169" t="s">
        <v>219</v>
      </c>
    </row>
    <row r="163" spans="1:65" s="13" customFormat="1">
      <c r="B163" s="171"/>
      <c r="D163" s="172" t="s">
        <v>114</v>
      </c>
      <c r="E163" s="173" t="s">
        <v>1</v>
      </c>
      <c r="F163" s="174" t="s">
        <v>220</v>
      </c>
      <c r="H163" s="175">
        <v>185</v>
      </c>
      <c r="I163" s="176"/>
      <c r="L163" s="171"/>
      <c r="M163" s="177"/>
      <c r="N163" s="178"/>
      <c r="O163" s="178"/>
      <c r="P163" s="178"/>
      <c r="Q163" s="178"/>
      <c r="R163" s="178"/>
      <c r="S163" s="178"/>
      <c r="T163" s="179"/>
      <c r="AT163" s="173" t="s">
        <v>114</v>
      </c>
      <c r="AU163" s="173" t="s">
        <v>112</v>
      </c>
      <c r="AV163" s="13" t="s">
        <v>112</v>
      </c>
      <c r="AW163" s="13" t="s">
        <v>27</v>
      </c>
      <c r="AX163" s="13" t="s">
        <v>75</v>
      </c>
      <c r="AY163" s="173" t="s">
        <v>105</v>
      </c>
    </row>
    <row r="164" spans="1:65" s="2" customFormat="1" ht="33" customHeight="1">
      <c r="A164" s="32"/>
      <c r="B164" s="156"/>
      <c r="C164" s="157" t="s">
        <v>221</v>
      </c>
      <c r="D164" s="157" t="s">
        <v>107</v>
      </c>
      <c r="E164" s="158" t="s">
        <v>222</v>
      </c>
      <c r="F164" s="159" t="s">
        <v>223</v>
      </c>
      <c r="G164" s="160" t="s">
        <v>211</v>
      </c>
      <c r="H164" s="161">
        <v>18110</v>
      </c>
      <c r="I164" s="162"/>
      <c r="J164" s="163">
        <f>ROUND(I164*H164,2)</f>
        <v>0</v>
      </c>
      <c r="K164" s="164"/>
      <c r="L164" s="33"/>
      <c r="M164" s="165" t="s">
        <v>1</v>
      </c>
      <c r="N164" s="166" t="s">
        <v>36</v>
      </c>
      <c r="O164" s="58"/>
      <c r="P164" s="167">
        <f>O164*H164</f>
        <v>0</v>
      </c>
      <c r="Q164" s="167">
        <v>2.2000000000000001E-4</v>
      </c>
      <c r="R164" s="167">
        <f>Q164*H164</f>
        <v>3.9842</v>
      </c>
      <c r="S164" s="167">
        <v>0</v>
      </c>
      <c r="T164" s="168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9" t="s">
        <v>111</v>
      </c>
      <c r="AT164" s="169" t="s">
        <v>107</v>
      </c>
      <c r="AU164" s="169" t="s">
        <v>112</v>
      </c>
      <c r="AY164" s="17" t="s">
        <v>105</v>
      </c>
      <c r="BE164" s="170">
        <f>IF(N164="základná",J164,0)</f>
        <v>0</v>
      </c>
      <c r="BF164" s="170">
        <f>IF(N164="znížená",J164,0)</f>
        <v>0</v>
      </c>
      <c r="BG164" s="170">
        <f>IF(N164="zákl. prenesená",J164,0)</f>
        <v>0</v>
      </c>
      <c r="BH164" s="170">
        <f>IF(N164="zníž. prenesená",J164,0)</f>
        <v>0</v>
      </c>
      <c r="BI164" s="170">
        <f>IF(N164="nulová",J164,0)</f>
        <v>0</v>
      </c>
      <c r="BJ164" s="17" t="s">
        <v>112</v>
      </c>
      <c r="BK164" s="170">
        <f>ROUND(I164*H164,2)</f>
        <v>0</v>
      </c>
      <c r="BL164" s="17" t="s">
        <v>111</v>
      </c>
      <c r="BM164" s="169" t="s">
        <v>224</v>
      </c>
    </row>
    <row r="165" spans="1:65" s="13" customFormat="1">
      <c r="B165" s="171"/>
      <c r="D165" s="172" t="s">
        <v>114</v>
      </c>
      <c r="E165" s="173" t="s">
        <v>1</v>
      </c>
      <c r="F165" s="174" t="s">
        <v>225</v>
      </c>
      <c r="H165" s="175">
        <v>18110</v>
      </c>
      <c r="I165" s="176"/>
      <c r="L165" s="171"/>
      <c r="M165" s="177"/>
      <c r="N165" s="178"/>
      <c r="O165" s="178"/>
      <c r="P165" s="178"/>
      <c r="Q165" s="178"/>
      <c r="R165" s="178"/>
      <c r="S165" s="178"/>
      <c r="T165" s="179"/>
      <c r="AT165" s="173" t="s">
        <v>114</v>
      </c>
      <c r="AU165" s="173" t="s">
        <v>112</v>
      </c>
      <c r="AV165" s="13" t="s">
        <v>112</v>
      </c>
      <c r="AW165" s="13" t="s">
        <v>27</v>
      </c>
      <c r="AX165" s="13" t="s">
        <v>75</v>
      </c>
      <c r="AY165" s="173" t="s">
        <v>105</v>
      </c>
    </row>
    <row r="166" spans="1:65" s="2" customFormat="1" ht="33" customHeight="1">
      <c r="A166" s="32"/>
      <c r="B166" s="156"/>
      <c r="C166" s="157" t="s">
        <v>226</v>
      </c>
      <c r="D166" s="157" t="s">
        <v>107</v>
      </c>
      <c r="E166" s="158" t="s">
        <v>227</v>
      </c>
      <c r="F166" s="159" t="s">
        <v>228</v>
      </c>
      <c r="G166" s="160" t="s">
        <v>110</v>
      </c>
      <c r="H166" s="161">
        <v>102</v>
      </c>
      <c r="I166" s="162"/>
      <c r="J166" s="163">
        <f>ROUND(I166*H166,2)</f>
        <v>0</v>
      </c>
      <c r="K166" s="164"/>
      <c r="L166" s="33"/>
      <c r="M166" s="165" t="s">
        <v>1</v>
      </c>
      <c r="N166" s="166" t="s">
        <v>36</v>
      </c>
      <c r="O166" s="58"/>
      <c r="P166" s="167">
        <f>O166*H166</f>
        <v>0</v>
      </c>
      <c r="Q166" s="167">
        <v>8.9999999999999998E-4</v>
      </c>
      <c r="R166" s="167">
        <f>Q166*H166</f>
        <v>9.1799999999999993E-2</v>
      </c>
      <c r="S166" s="167">
        <v>0</v>
      </c>
      <c r="T166" s="168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9" t="s">
        <v>111</v>
      </c>
      <c r="AT166" s="169" t="s">
        <v>107</v>
      </c>
      <c r="AU166" s="169" t="s">
        <v>112</v>
      </c>
      <c r="AY166" s="17" t="s">
        <v>105</v>
      </c>
      <c r="BE166" s="170">
        <f>IF(N166="základná",J166,0)</f>
        <v>0</v>
      </c>
      <c r="BF166" s="170">
        <f>IF(N166="znížená",J166,0)</f>
        <v>0</v>
      </c>
      <c r="BG166" s="170">
        <f>IF(N166="zákl. prenesená",J166,0)</f>
        <v>0</v>
      </c>
      <c r="BH166" s="170">
        <f>IF(N166="zníž. prenesená",J166,0)</f>
        <v>0</v>
      </c>
      <c r="BI166" s="170">
        <f>IF(N166="nulová",J166,0)</f>
        <v>0</v>
      </c>
      <c r="BJ166" s="17" t="s">
        <v>112</v>
      </c>
      <c r="BK166" s="170">
        <f>ROUND(I166*H166,2)</f>
        <v>0</v>
      </c>
      <c r="BL166" s="17" t="s">
        <v>111</v>
      </c>
      <c r="BM166" s="169" t="s">
        <v>229</v>
      </c>
    </row>
    <row r="167" spans="1:65" s="13" customFormat="1">
      <c r="B167" s="171"/>
      <c r="D167" s="172" t="s">
        <v>114</v>
      </c>
      <c r="E167" s="173" t="s">
        <v>1</v>
      </c>
      <c r="F167" s="174" t="s">
        <v>230</v>
      </c>
      <c r="H167" s="175">
        <v>102</v>
      </c>
      <c r="I167" s="176"/>
      <c r="L167" s="171"/>
      <c r="M167" s="177"/>
      <c r="N167" s="178"/>
      <c r="O167" s="178"/>
      <c r="P167" s="178"/>
      <c r="Q167" s="178"/>
      <c r="R167" s="178"/>
      <c r="S167" s="178"/>
      <c r="T167" s="179"/>
      <c r="AT167" s="173" t="s">
        <v>114</v>
      </c>
      <c r="AU167" s="173" t="s">
        <v>112</v>
      </c>
      <c r="AV167" s="13" t="s">
        <v>112</v>
      </c>
      <c r="AW167" s="13" t="s">
        <v>27</v>
      </c>
      <c r="AX167" s="13" t="s">
        <v>75</v>
      </c>
      <c r="AY167" s="173" t="s">
        <v>105</v>
      </c>
    </row>
    <row r="168" spans="1:65" s="2" customFormat="1" ht="21.75" customHeight="1">
      <c r="A168" s="32"/>
      <c r="B168" s="156"/>
      <c r="C168" s="157" t="s">
        <v>231</v>
      </c>
      <c r="D168" s="157" t="s">
        <v>107</v>
      </c>
      <c r="E168" s="158" t="s">
        <v>232</v>
      </c>
      <c r="F168" s="159" t="s">
        <v>233</v>
      </c>
      <c r="G168" s="160" t="s">
        <v>211</v>
      </c>
      <c r="H168" s="161">
        <v>28899</v>
      </c>
      <c r="I168" s="162"/>
      <c r="J168" s="163">
        <f>ROUND(I168*H168,2)</f>
        <v>0</v>
      </c>
      <c r="K168" s="164"/>
      <c r="L168" s="33"/>
      <c r="M168" s="165" t="s">
        <v>1</v>
      </c>
      <c r="N168" s="166" t="s">
        <v>36</v>
      </c>
      <c r="O168" s="58"/>
      <c r="P168" s="167">
        <f>O168*H168</f>
        <v>0</v>
      </c>
      <c r="Q168" s="167">
        <v>0</v>
      </c>
      <c r="R168" s="167">
        <f>Q168*H168</f>
        <v>0</v>
      </c>
      <c r="S168" s="167">
        <v>0</v>
      </c>
      <c r="T168" s="168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9" t="s">
        <v>111</v>
      </c>
      <c r="AT168" s="169" t="s">
        <v>107</v>
      </c>
      <c r="AU168" s="169" t="s">
        <v>112</v>
      </c>
      <c r="AY168" s="17" t="s">
        <v>105</v>
      </c>
      <c r="BE168" s="170">
        <f>IF(N168="základná",J168,0)</f>
        <v>0</v>
      </c>
      <c r="BF168" s="170">
        <f>IF(N168="znížená",J168,0)</f>
        <v>0</v>
      </c>
      <c r="BG168" s="170">
        <f>IF(N168="zákl. prenesená",J168,0)</f>
        <v>0</v>
      </c>
      <c r="BH168" s="170">
        <f>IF(N168="zníž. prenesená",J168,0)</f>
        <v>0</v>
      </c>
      <c r="BI168" s="170">
        <f>IF(N168="nulová",J168,0)</f>
        <v>0</v>
      </c>
      <c r="BJ168" s="17" t="s">
        <v>112</v>
      </c>
      <c r="BK168" s="170">
        <f>ROUND(I168*H168,2)</f>
        <v>0</v>
      </c>
      <c r="BL168" s="17" t="s">
        <v>111</v>
      </c>
      <c r="BM168" s="169" t="s">
        <v>234</v>
      </c>
    </row>
    <row r="169" spans="1:65" s="13" customFormat="1">
      <c r="B169" s="171"/>
      <c r="D169" s="172" t="s">
        <v>114</v>
      </c>
      <c r="E169" s="173" t="s">
        <v>1</v>
      </c>
      <c r="F169" s="174" t="s">
        <v>235</v>
      </c>
      <c r="H169" s="175">
        <v>28899</v>
      </c>
      <c r="I169" s="176"/>
      <c r="L169" s="171"/>
      <c r="M169" s="177"/>
      <c r="N169" s="178"/>
      <c r="O169" s="178"/>
      <c r="P169" s="178"/>
      <c r="Q169" s="178"/>
      <c r="R169" s="178"/>
      <c r="S169" s="178"/>
      <c r="T169" s="179"/>
      <c r="AT169" s="173" t="s">
        <v>114</v>
      </c>
      <c r="AU169" s="173" t="s">
        <v>112</v>
      </c>
      <c r="AV169" s="13" t="s">
        <v>112</v>
      </c>
      <c r="AW169" s="13" t="s">
        <v>27</v>
      </c>
      <c r="AX169" s="13" t="s">
        <v>75</v>
      </c>
      <c r="AY169" s="173" t="s">
        <v>105</v>
      </c>
    </row>
    <row r="170" spans="1:65" s="2" customFormat="1" ht="21.75" customHeight="1">
      <c r="A170" s="32"/>
      <c r="B170" s="156"/>
      <c r="C170" s="157" t="s">
        <v>236</v>
      </c>
      <c r="D170" s="157" t="s">
        <v>107</v>
      </c>
      <c r="E170" s="158" t="s">
        <v>237</v>
      </c>
      <c r="F170" s="159" t="s">
        <v>238</v>
      </c>
      <c r="G170" s="160" t="s">
        <v>110</v>
      </c>
      <c r="H170" s="161">
        <v>102</v>
      </c>
      <c r="I170" s="162"/>
      <c r="J170" s="163">
        <f t="shared" ref="J170:J177" si="10">ROUND(I170*H170,2)</f>
        <v>0</v>
      </c>
      <c r="K170" s="164"/>
      <c r="L170" s="33"/>
      <c r="M170" s="165" t="s">
        <v>1</v>
      </c>
      <c r="N170" s="166" t="s">
        <v>36</v>
      </c>
      <c r="O170" s="58"/>
      <c r="P170" s="167">
        <f t="shared" ref="P170:P177" si="11">O170*H170</f>
        <v>0</v>
      </c>
      <c r="Q170" s="167">
        <v>1.0000000000000001E-5</v>
      </c>
      <c r="R170" s="167">
        <f t="shared" ref="R170:R177" si="12">Q170*H170</f>
        <v>1.0200000000000001E-3</v>
      </c>
      <c r="S170" s="167">
        <v>0</v>
      </c>
      <c r="T170" s="168">
        <f t="shared" ref="T170:T177" si="13"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9" t="s">
        <v>111</v>
      </c>
      <c r="AT170" s="169" t="s">
        <v>107</v>
      </c>
      <c r="AU170" s="169" t="s">
        <v>112</v>
      </c>
      <c r="AY170" s="17" t="s">
        <v>105</v>
      </c>
      <c r="BE170" s="170">
        <f t="shared" ref="BE170:BE177" si="14">IF(N170="základná",J170,0)</f>
        <v>0</v>
      </c>
      <c r="BF170" s="170">
        <f t="shared" ref="BF170:BF177" si="15">IF(N170="znížená",J170,0)</f>
        <v>0</v>
      </c>
      <c r="BG170" s="170">
        <f t="shared" ref="BG170:BG177" si="16">IF(N170="zákl. prenesená",J170,0)</f>
        <v>0</v>
      </c>
      <c r="BH170" s="170">
        <f t="shared" ref="BH170:BH177" si="17">IF(N170="zníž. prenesená",J170,0)</f>
        <v>0</v>
      </c>
      <c r="BI170" s="170">
        <f t="shared" ref="BI170:BI177" si="18">IF(N170="nulová",J170,0)</f>
        <v>0</v>
      </c>
      <c r="BJ170" s="17" t="s">
        <v>112</v>
      </c>
      <c r="BK170" s="170">
        <f t="shared" ref="BK170:BK177" si="19">ROUND(I170*H170,2)</f>
        <v>0</v>
      </c>
      <c r="BL170" s="17" t="s">
        <v>111</v>
      </c>
      <c r="BM170" s="169" t="s">
        <v>239</v>
      </c>
    </row>
    <row r="171" spans="1:65" s="2" customFormat="1" ht="21.75" customHeight="1">
      <c r="A171" s="32"/>
      <c r="B171" s="156"/>
      <c r="C171" s="157" t="s">
        <v>240</v>
      </c>
      <c r="D171" s="157" t="s">
        <v>107</v>
      </c>
      <c r="E171" s="158" t="s">
        <v>241</v>
      </c>
      <c r="F171" s="159" t="s">
        <v>242</v>
      </c>
      <c r="G171" s="160" t="s">
        <v>181</v>
      </c>
      <c r="H171" s="161">
        <v>32</v>
      </c>
      <c r="I171" s="162"/>
      <c r="J171" s="163">
        <f t="shared" si="10"/>
        <v>0</v>
      </c>
      <c r="K171" s="164"/>
      <c r="L171" s="33"/>
      <c r="M171" s="165" t="s">
        <v>1</v>
      </c>
      <c r="N171" s="166" t="s">
        <v>36</v>
      </c>
      <c r="O171" s="58"/>
      <c r="P171" s="167">
        <f t="shared" si="11"/>
        <v>0</v>
      </c>
      <c r="Q171" s="167">
        <v>0</v>
      </c>
      <c r="R171" s="167">
        <f t="shared" si="12"/>
        <v>0</v>
      </c>
      <c r="S171" s="167">
        <v>0</v>
      </c>
      <c r="T171" s="168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9" t="s">
        <v>111</v>
      </c>
      <c r="AT171" s="169" t="s">
        <v>107</v>
      </c>
      <c r="AU171" s="169" t="s">
        <v>112</v>
      </c>
      <c r="AY171" s="17" t="s">
        <v>105</v>
      </c>
      <c r="BE171" s="170">
        <f t="shared" si="14"/>
        <v>0</v>
      </c>
      <c r="BF171" s="170">
        <f t="shared" si="15"/>
        <v>0</v>
      </c>
      <c r="BG171" s="170">
        <f t="shared" si="16"/>
        <v>0</v>
      </c>
      <c r="BH171" s="170">
        <f t="shared" si="17"/>
        <v>0</v>
      </c>
      <c r="BI171" s="170">
        <f t="shared" si="18"/>
        <v>0</v>
      </c>
      <c r="BJ171" s="17" t="s">
        <v>112</v>
      </c>
      <c r="BK171" s="170">
        <f t="shared" si="19"/>
        <v>0</v>
      </c>
      <c r="BL171" s="17" t="s">
        <v>111</v>
      </c>
      <c r="BM171" s="169" t="s">
        <v>243</v>
      </c>
    </row>
    <row r="172" spans="1:65" s="2" customFormat="1" ht="21.75" customHeight="1">
      <c r="A172" s="32"/>
      <c r="B172" s="156"/>
      <c r="C172" s="187" t="s">
        <v>244</v>
      </c>
      <c r="D172" s="187" t="s">
        <v>189</v>
      </c>
      <c r="E172" s="188" t="s">
        <v>245</v>
      </c>
      <c r="F172" s="189" t="s">
        <v>246</v>
      </c>
      <c r="G172" s="190" t="s">
        <v>181</v>
      </c>
      <c r="H172" s="191">
        <v>32</v>
      </c>
      <c r="I172" s="192"/>
      <c r="J172" s="193">
        <f t="shared" si="10"/>
        <v>0</v>
      </c>
      <c r="K172" s="194"/>
      <c r="L172" s="195"/>
      <c r="M172" s="196" t="s">
        <v>1</v>
      </c>
      <c r="N172" s="197" t="s">
        <v>36</v>
      </c>
      <c r="O172" s="58"/>
      <c r="P172" s="167">
        <f t="shared" si="11"/>
        <v>0</v>
      </c>
      <c r="Q172" s="167">
        <v>2.5000000000000001E-3</v>
      </c>
      <c r="R172" s="167">
        <f t="shared" si="12"/>
        <v>0.08</v>
      </c>
      <c r="S172" s="167">
        <v>0</v>
      </c>
      <c r="T172" s="168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9" t="s">
        <v>145</v>
      </c>
      <c r="AT172" s="169" t="s">
        <v>189</v>
      </c>
      <c r="AU172" s="169" t="s">
        <v>112</v>
      </c>
      <c r="AY172" s="17" t="s">
        <v>105</v>
      </c>
      <c r="BE172" s="170">
        <f t="shared" si="14"/>
        <v>0</v>
      </c>
      <c r="BF172" s="170">
        <f t="shared" si="15"/>
        <v>0</v>
      </c>
      <c r="BG172" s="170">
        <f t="shared" si="16"/>
        <v>0</v>
      </c>
      <c r="BH172" s="170">
        <f t="shared" si="17"/>
        <v>0</v>
      </c>
      <c r="BI172" s="170">
        <f t="shared" si="18"/>
        <v>0</v>
      </c>
      <c r="BJ172" s="17" t="s">
        <v>112</v>
      </c>
      <c r="BK172" s="170">
        <f t="shared" si="19"/>
        <v>0</v>
      </c>
      <c r="BL172" s="17" t="s">
        <v>111</v>
      </c>
      <c r="BM172" s="169" t="s">
        <v>247</v>
      </c>
    </row>
    <row r="173" spans="1:65" s="2" customFormat="1" ht="16.5" customHeight="1">
      <c r="A173" s="32"/>
      <c r="B173" s="156"/>
      <c r="C173" s="157" t="s">
        <v>248</v>
      </c>
      <c r="D173" s="157" t="s">
        <v>107</v>
      </c>
      <c r="E173" s="158" t="s">
        <v>249</v>
      </c>
      <c r="F173" s="159" t="s">
        <v>250</v>
      </c>
      <c r="G173" s="160" t="s">
        <v>211</v>
      </c>
      <c r="H173" s="161">
        <v>130</v>
      </c>
      <c r="I173" s="162"/>
      <c r="J173" s="163">
        <f t="shared" si="10"/>
        <v>0</v>
      </c>
      <c r="K173" s="164"/>
      <c r="L173" s="33"/>
      <c r="M173" s="165" t="s">
        <v>1</v>
      </c>
      <c r="N173" s="166" t="s">
        <v>36</v>
      </c>
      <c r="O173" s="58"/>
      <c r="P173" s="167">
        <f t="shared" si="11"/>
        <v>0</v>
      </c>
      <c r="Q173" s="167">
        <v>1.2999999999999999E-4</v>
      </c>
      <c r="R173" s="167">
        <f t="shared" si="12"/>
        <v>1.6899999999999998E-2</v>
      </c>
      <c r="S173" s="167">
        <v>0</v>
      </c>
      <c r="T173" s="168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9" t="s">
        <v>111</v>
      </c>
      <c r="AT173" s="169" t="s">
        <v>107</v>
      </c>
      <c r="AU173" s="169" t="s">
        <v>112</v>
      </c>
      <c r="AY173" s="17" t="s">
        <v>105</v>
      </c>
      <c r="BE173" s="170">
        <f t="shared" si="14"/>
        <v>0</v>
      </c>
      <c r="BF173" s="170">
        <f t="shared" si="15"/>
        <v>0</v>
      </c>
      <c r="BG173" s="170">
        <f t="shared" si="16"/>
        <v>0</v>
      </c>
      <c r="BH173" s="170">
        <f t="shared" si="17"/>
        <v>0</v>
      </c>
      <c r="BI173" s="170">
        <f t="shared" si="18"/>
        <v>0</v>
      </c>
      <c r="BJ173" s="17" t="s">
        <v>112</v>
      </c>
      <c r="BK173" s="170">
        <f t="shared" si="19"/>
        <v>0</v>
      </c>
      <c r="BL173" s="17" t="s">
        <v>111</v>
      </c>
      <c r="BM173" s="169" t="s">
        <v>251</v>
      </c>
    </row>
    <row r="174" spans="1:65" s="2" customFormat="1" ht="16.5" customHeight="1">
      <c r="A174" s="32"/>
      <c r="B174" s="156"/>
      <c r="C174" s="157" t="s">
        <v>252</v>
      </c>
      <c r="D174" s="157" t="s">
        <v>107</v>
      </c>
      <c r="E174" s="158" t="s">
        <v>253</v>
      </c>
      <c r="F174" s="159" t="s">
        <v>254</v>
      </c>
      <c r="G174" s="160" t="s">
        <v>211</v>
      </c>
      <c r="H174" s="161">
        <v>9140</v>
      </c>
      <c r="I174" s="162"/>
      <c r="J174" s="163">
        <f t="shared" si="10"/>
        <v>0</v>
      </c>
      <c r="K174" s="164"/>
      <c r="L174" s="33"/>
      <c r="M174" s="165" t="s">
        <v>1</v>
      </c>
      <c r="N174" s="166" t="s">
        <v>36</v>
      </c>
      <c r="O174" s="58"/>
      <c r="P174" s="167">
        <f t="shared" si="11"/>
        <v>0</v>
      </c>
      <c r="Q174" s="167">
        <v>1.2999999999999999E-4</v>
      </c>
      <c r="R174" s="167">
        <f t="shared" si="12"/>
        <v>1.1881999999999999</v>
      </c>
      <c r="S174" s="167">
        <v>0</v>
      </c>
      <c r="T174" s="168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9" t="s">
        <v>111</v>
      </c>
      <c r="AT174" s="169" t="s">
        <v>107</v>
      </c>
      <c r="AU174" s="169" t="s">
        <v>112</v>
      </c>
      <c r="AY174" s="17" t="s">
        <v>105</v>
      </c>
      <c r="BE174" s="170">
        <f t="shared" si="14"/>
        <v>0</v>
      </c>
      <c r="BF174" s="170">
        <f t="shared" si="15"/>
        <v>0</v>
      </c>
      <c r="BG174" s="170">
        <f t="shared" si="16"/>
        <v>0</v>
      </c>
      <c r="BH174" s="170">
        <f t="shared" si="17"/>
        <v>0</v>
      </c>
      <c r="BI174" s="170">
        <f t="shared" si="18"/>
        <v>0</v>
      </c>
      <c r="BJ174" s="17" t="s">
        <v>112</v>
      </c>
      <c r="BK174" s="170">
        <f t="shared" si="19"/>
        <v>0</v>
      </c>
      <c r="BL174" s="17" t="s">
        <v>111</v>
      </c>
      <c r="BM174" s="169" t="s">
        <v>255</v>
      </c>
    </row>
    <row r="175" spans="1:65" s="2" customFormat="1" ht="21.75" customHeight="1">
      <c r="A175" s="32"/>
      <c r="B175" s="156"/>
      <c r="C175" s="157" t="s">
        <v>256</v>
      </c>
      <c r="D175" s="157" t="s">
        <v>107</v>
      </c>
      <c r="E175" s="158" t="s">
        <v>257</v>
      </c>
      <c r="F175" s="159" t="s">
        <v>258</v>
      </c>
      <c r="G175" s="160" t="s">
        <v>211</v>
      </c>
      <c r="H175" s="161">
        <v>130</v>
      </c>
      <c r="I175" s="162"/>
      <c r="J175" s="163">
        <f t="shared" si="10"/>
        <v>0</v>
      </c>
      <c r="K175" s="164"/>
      <c r="L175" s="33"/>
      <c r="M175" s="165" t="s">
        <v>1</v>
      </c>
      <c r="N175" s="166" t="s">
        <v>36</v>
      </c>
      <c r="O175" s="58"/>
      <c r="P175" s="167">
        <f t="shared" si="11"/>
        <v>0</v>
      </c>
      <c r="Q175" s="167">
        <v>0</v>
      </c>
      <c r="R175" s="167">
        <f t="shared" si="12"/>
        <v>0</v>
      </c>
      <c r="S175" s="167">
        <v>0</v>
      </c>
      <c r="T175" s="168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9" t="s">
        <v>111</v>
      </c>
      <c r="AT175" s="169" t="s">
        <v>107</v>
      </c>
      <c r="AU175" s="169" t="s">
        <v>112</v>
      </c>
      <c r="AY175" s="17" t="s">
        <v>105</v>
      </c>
      <c r="BE175" s="170">
        <f t="shared" si="14"/>
        <v>0</v>
      </c>
      <c r="BF175" s="170">
        <f t="shared" si="15"/>
        <v>0</v>
      </c>
      <c r="BG175" s="170">
        <f t="shared" si="16"/>
        <v>0</v>
      </c>
      <c r="BH175" s="170">
        <f t="shared" si="17"/>
        <v>0</v>
      </c>
      <c r="BI175" s="170">
        <f t="shared" si="18"/>
        <v>0</v>
      </c>
      <c r="BJ175" s="17" t="s">
        <v>112</v>
      </c>
      <c r="BK175" s="170">
        <f t="shared" si="19"/>
        <v>0</v>
      </c>
      <c r="BL175" s="17" t="s">
        <v>111</v>
      </c>
      <c r="BM175" s="169" t="s">
        <v>259</v>
      </c>
    </row>
    <row r="176" spans="1:65" s="2" customFormat="1" ht="21.75" customHeight="1">
      <c r="A176" s="32"/>
      <c r="B176" s="156"/>
      <c r="C176" s="157" t="s">
        <v>260</v>
      </c>
      <c r="D176" s="157" t="s">
        <v>107</v>
      </c>
      <c r="E176" s="158" t="s">
        <v>261</v>
      </c>
      <c r="F176" s="159" t="s">
        <v>262</v>
      </c>
      <c r="G176" s="160" t="s">
        <v>181</v>
      </c>
      <c r="H176" s="161">
        <v>95</v>
      </c>
      <c r="I176" s="162"/>
      <c r="J176" s="163">
        <f t="shared" si="10"/>
        <v>0</v>
      </c>
      <c r="K176" s="164"/>
      <c r="L176" s="33"/>
      <c r="M176" s="165" t="s">
        <v>1</v>
      </c>
      <c r="N176" s="166" t="s">
        <v>36</v>
      </c>
      <c r="O176" s="58"/>
      <c r="P176" s="167">
        <f t="shared" si="11"/>
        <v>0</v>
      </c>
      <c r="Q176" s="167">
        <v>0</v>
      </c>
      <c r="R176" s="167">
        <f t="shared" si="12"/>
        <v>0</v>
      </c>
      <c r="S176" s="167">
        <v>4.0000000000000001E-3</v>
      </c>
      <c r="T176" s="168">
        <f t="shared" si="13"/>
        <v>0.38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9" t="s">
        <v>111</v>
      </c>
      <c r="AT176" s="169" t="s">
        <v>107</v>
      </c>
      <c r="AU176" s="169" t="s">
        <v>112</v>
      </c>
      <c r="AY176" s="17" t="s">
        <v>105</v>
      </c>
      <c r="BE176" s="170">
        <f t="shared" si="14"/>
        <v>0</v>
      </c>
      <c r="BF176" s="170">
        <f t="shared" si="15"/>
        <v>0</v>
      </c>
      <c r="BG176" s="170">
        <f t="shared" si="16"/>
        <v>0</v>
      </c>
      <c r="BH176" s="170">
        <f t="shared" si="17"/>
        <v>0</v>
      </c>
      <c r="BI176" s="170">
        <f t="shared" si="18"/>
        <v>0</v>
      </c>
      <c r="BJ176" s="17" t="s">
        <v>112</v>
      </c>
      <c r="BK176" s="170">
        <f t="shared" si="19"/>
        <v>0</v>
      </c>
      <c r="BL176" s="17" t="s">
        <v>111</v>
      </c>
      <c r="BM176" s="169" t="s">
        <v>263</v>
      </c>
    </row>
    <row r="177" spans="1:65" s="2" customFormat="1" ht="21.75" customHeight="1">
      <c r="A177" s="32"/>
      <c r="B177" s="156"/>
      <c r="C177" s="157" t="s">
        <v>264</v>
      </c>
      <c r="D177" s="157" t="s">
        <v>107</v>
      </c>
      <c r="E177" s="158" t="s">
        <v>265</v>
      </c>
      <c r="F177" s="159" t="s">
        <v>266</v>
      </c>
      <c r="G177" s="160" t="s">
        <v>132</v>
      </c>
      <c r="H177" s="161">
        <v>12244.958000000001</v>
      </c>
      <c r="I177" s="162"/>
      <c r="J177" s="163">
        <f t="shared" si="10"/>
        <v>0</v>
      </c>
      <c r="K177" s="164"/>
      <c r="L177" s="33"/>
      <c r="M177" s="165" t="s">
        <v>1</v>
      </c>
      <c r="N177" s="166" t="s">
        <v>36</v>
      </c>
      <c r="O177" s="58"/>
      <c r="P177" s="167">
        <f t="shared" si="11"/>
        <v>0</v>
      </c>
      <c r="Q177" s="167">
        <v>0</v>
      </c>
      <c r="R177" s="167">
        <f t="shared" si="12"/>
        <v>0</v>
      </c>
      <c r="S177" s="167">
        <v>0</v>
      </c>
      <c r="T177" s="168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9" t="s">
        <v>111</v>
      </c>
      <c r="AT177" s="169" t="s">
        <v>107</v>
      </c>
      <c r="AU177" s="169" t="s">
        <v>112</v>
      </c>
      <c r="AY177" s="17" t="s">
        <v>105</v>
      </c>
      <c r="BE177" s="170">
        <f t="shared" si="14"/>
        <v>0</v>
      </c>
      <c r="BF177" s="170">
        <f t="shared" si="15"/>
        <v>0</v>
      </c>
      <c r="BG177" s="170">
        <f t="shared" si="16"/>
        <v>0</v>
      </c>
      <c r="BH177" s="170">
        <f t="shared" si="17"/>
        <v>0</v>
      </c>
      <c r="BI177" s="170">
        <f t="shared" si="18"/>
        <v>0</v>
      </c>
      <c r="BJ177" s="17" t="s">
        <v>112</v>
      </c>
      <c r="BK177" s="170">
        <f t="shared" si="19"/>
        <v>0</v>
      </c>
      <c r="BL177" s="17" t="s">
        <v>111</v>
      </c>
      <c r="BM177" s="169" t="s">
        <v>267</v>
      </c>
    </row>
    <row r="178" spans="1:65" s="14" customFormat="1">
      <c r="B178" s="180"/>
      <c r="D178" s="172" t="s">
        <v>114</v>
      </c>
      <c r="E178" s="181" t="s">
        <v>1</v>
      </c>
      <c r="F178" s="182" t="s">
        <v>268</v>
      </c>
      <c r="H178" s="181" t="s">
        <v>1</v>
      </c>
      <c r="I178" s="183"/>
      <c r="L178" s="180"/>
      <c r="M178" s="184"/>
      <c r="N178" s="185"/>
      <c r="O178" s="185"/>
      <c r="P178" s="185"/>
      <c r="Q178" s="185"/>
      <c r="R178" s="185"/>
      <c r="S178" s="185"/>
      <c r="T178" s="186"/>
      <c r="AT178" s="181" t="s">
        <v>114</v>
      </c>
      <c r="AU178" s="181" t="s">
        <v>112</v>
      </c>
      <c r="AV178" s="14" t="s">
        <v>75</v>
      </c>
      <c r="AW178" s="14" t="s">
        <v>27</v>
      </c>
      <c r="AX178" s="14" t="s">
        <v>70</v>
      </c>
      <c r="AY178" s="181" t="s">
        <v>105</v>
      </c>
    </row>
    <row r="179" spans="1:65" s="13" customFormat="1">
      <c r="B179" s="171"/>
      <c r="D179" s="172" t="s">
        <v>114</v>
      </c>
      <c r="E179" s="173" t="s">
        <v>1</v>
      </c>
      <c r="F179" s="174" t="s">
        <v>269</v>
      </c>
      <c r="H179" s="175">
        <v>15704.03</v>
      </c>
      <c r="I179" s="176"/>
      <c r="L179" s="171"/>
      <c r="M179" s="177"/>
      <c r="N179" s="178"/>
      <c r="O179" s="178"/>
      <c r="P179" s="178"/>
      <c r="Q179" s="178"/>
      <c r="R179" s="178"/>
      <c r="S179" s="178"/>
      <c r="T179" s="179"/>
      <c r="AT179" s="173" t="s">
        <v>114</v>
      </c>
      <c r="AU179" s="173" t="s">
        <v>112</v>
      </c>
      <c r="AV179" s="13" t="s">
        <v>112</v>
      </c>
      <c r="AW179" s="13" t="s">
        <v>27</v>
      </c>
      <c r="AX179" s="13" t="s">
        <v>70</v>
      </c>
      <c r="AY179" s="173" t="s">
        <v>105</v>
      </c>
    </row>
    <row r="180" spans="1:65" s="13" customFormat="1">
      <c r="B180" s="171"/>
      <c r="D180" s="172" t="s">
        <v>114</v>
      </c>
      <c r="E180" s="173" t="s">
        <v>1</v>
      </c>
      <c r="F180" s="174" t="s">
        <v>270</v>
      </c>
      <c r="H180" s="175">
        <v>-2288.0320000000002</v>
      </c>
      <c r="I180" s="176"/>
      <c r="L180" s="171"/>
      <c r="M180" s="177"/>
      <c r="N180" s="178"/>
      <c r="O180" s="178"/>
      <c r="P180" s="178"/>
      <c r="Q180" s="178"/>
      <c r="R180" s="178"/>
      <c r="S180" s="178"/>
      <c r="T180" s="179"/>
      <c r="AT180" s="173" t="s">
        <v>114</v>
      </c>
      <c r="AU180" s="173" t="s">
        <v>112</v>
      </c>
      <c r="AV180" s="13" t="s">
        <v>112</v>
      </c>
      <c r="AW180" s="13" t="s">
        <v>27</v>
      </c>
      <c r="AX180" s="13" t="s">
        <v>70</v>
      </c>
      <c r="AY180" s="173" t="s">
        <v>105</v>
      </c>
    </row>
    <row r="181" spans="1:65" s="13" customFormat="1">
      <c r="B181" s="171"/>
      <c r="D181" s="172" t="s">
        <v>114</v>
      </c>
      <c r="E181" s="173" t="s">
        <v>1</v>
      </c>
      <c r="F181" s="174" t="s">
        <v>271</v>
      </c>
      <c r="H181" s="175">
        <v>-1171.04</v>
      </c>
      <c r="I181" s="176"/>
      <c r="L181" s="171"/>
      <c r="M181" s="177"/>
      <c r="N181" s="178"/>
      <c r="O181" s="178"/>
      <c r="P181" s="178"/>
      <c r="Q181" s="178"/>
      <c r="R181" s="178"/>
      <c r="S181" s="178"/>
      <c r="T181" s="179"/>
      <c r="AT181" s="173" t="s">
        <v>114</v>
      </c>
      <c r="AU181" s="173" t="s">
        <v>112</v>
      </c>
      <c r="AV181" s="13" t="s">
        <v>112</v>
      </c>
      <c r="AW181" s="13" t="s">
        <v>27</v>
      </c>
      <c r="AX181" s="13" t="s">
        <v>70</v>
      </c>
      <c r="AY181" s="173" t="s">
        <v>105</v>
      </c>
    </row>
    <row r="182" spans="1:65" s="15" customFormat="1">
      <c r="B182" s="198"/>
      <c r="D182" s="172" t="s">
        <v>114</v>
      </c>
      <c r="E182" s="199" t="s">
        <v>1</v>
      </c>
      <c r="F182" s="200" t="s">
        <v>215</v>
      </c>
      <c r="H182" s="201">
        <v>12244.957999999999</v>
      </c>
      <c r="I182" s="202"/>
      <c r="L182" s="198"/>
      <c r="M182" s="203"/>
      <c r="N182" s="204"/>
      <c r="O182" s="204"/>
      <c r="P182" s="204"/>
      <c r="Q182" s="204"/>
      <c r="R182" s="204"/>
      <c r="S182" s="204"/>
      <c r="T182" s="205"/>
      <c r="AT182" s="199" t="s">
        <v>114</v>
      </c>
      <c r="AU182" s="199" t="s">
        <v>112</v>
      </c>
      <c r="AV182" s="15" t="s">
        <v>111</v>
      </c>
      <c r="AW182" s="15" t="s">
        <v>27</v>
      </c>
      <c r="AX182" s="15" t="s">
        <v>75</v>
      </c>
      <c r="AY182" s="199" t="s">
        <v>105</v>
      </c>
    </row>
    <row r="183" spans="1:65" s="2" customFormat="1" ht="21.75" customHeight="1">
      <c r="A183" s="32"/>
      <c r="B183" s="156"/>
      <c r="C183" s="157" t="s">
        <v>272</v>
      </c>
      <c r="D183" s="157" t="s">
        <v>107</v>
      </c>
      <c r="E183" s="158" t="s">
        <v>273</v>
      </c>
      <c r="F183" s="159" t="s">
        <v>274</v>
      </c>
      <c r="G183" s="160" t="s">
        <v>132</v>
      </c>
      <c r="H183" s="161">
        <v>171429.41200000001</v>
      </c>
      <c r="I183" s="162"/>
      <c r="J183" s="163">
        <f>ROUND(I183*H183,2)</f>
        <v>0</v>
      </c>
      <c r="K183" s="164"/>
      <c r="L183" s="33"/>
      <c r="M183" s="165" t="s">
        <v>1</v>
      </c>
      <c r="N183" s="166" t="s">
        <v>36</v>
      </c>
      <c r="O183" s="58"/>
      <c r="P183" s="167">
        <f>O183*H183</f>
        <v>0</v>
      </c>
      <c r="Q183" s="167">
        <v>0</v>
      </c>
      <c r="R183" s="167">
        <f>Q183*H183</f>
        <v>0</v>
      </c>
      <c r="S183" s="167">
        <v>0</v>
      </c>
      <c r="T183" s="168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9" t="s">
        <v>111</v>
      </c>
      <c r="AT183" s="169" t="s">
        <v>107</v>
      </c>
      <c r="AU183" s="169" t="s">
        <v>112</v>
      </c>
      <c r="AY183" s="17" t="s">
        <v>105</v>
      </c>
      <c r="BE183" s="170">
        <f>IF(N183="základná",J183,0)</f>
        <v>0</v>
      </c>
      <c r="BF183" s="170">
        <f>IF(N183="znížená",J183,0)</f>
        <v>0</v>
      </c>
      <c r="BG183" s="170">
        <f>IF(N183="zákl. prenesená",J183,0)</f>
        <v>0</v>
      </c>
      <c r="BH183" s="170">
        <f>IF(N183="zníž. prenesená",J183,0)</f>
        <v>0</v>
      </c>
      <c r="BI183" s="170">
        <f>IF(N183="nulová",J183,0)</f>
        <v>0</v>
      </c>
      <c r="BJ183" s="17" t="s">
        <v>112</v>
      </c>
      <c r="BK183" s="170">
        <f>ROUND(I183*H183,2)</f>
        <v>0</v>
      </c>
      <c r="BL183" s="17" t="s">
        <v>111</v>
      </c>
      <c r="BM183" s="169" t="s">
        <v>275</v>
      </c>
    </row>
    <row r="184" spans="1:65" s="13" customFormat="1">
      <c r="B184" s="171"/>
      <c r="D184" s="172" t="s">
        <v>114</v>
      </c>
      <c r="E184" s="173" t="s">
        <v>1</v>
      </c>
      <c r="F184" s="174" t="s">
        <v>276</v>
      </c>
      <c r="H184" s="175">
        <v>12244.958000000001</v>
      </c>
      <c r="I184" s="176"/>
      <c r="L184" s="171"/>
      <c r="M184" s="177"/>
      <c r="N184" s="178"/>
      <c r="O184" s="178"/>
      <c r="P184" s="178"/>
      <c r="Q184" s="178"/>
      <c r="R184" s="178"/>
      <c r="S184" s="178"/>
      <c r="T184" s="179"/>
      <c r="AT184" s="173" t="s">
        <v>114</v>
      </c>
      <c r="AU184" s="173" t="s">
        <v>112</v>
      </c>
      <c r="AV184" s="13" t="s">
        <v>112</v>
      </c>
      <c r="AW184" s="13" t="s">
        <v>27</v>
      </c>
      <c r="AX184" s="13" t="s">
        <v>75</v>
      </c>
      <c r="AY184" s="173" t="s">
        <v>105</v>
      </c>
    </row>
    <row r="185" spans="1:65" s="13" customFormat="1">
      <c r="B185" s="171"/>
      <c r="D185" s="172" t="s">
        <v>114</v>
      </c>
      <c r="F185" s="174" t="s">
        <v>277</v>
      </c>
      <c r="H185" s="175">
        <v>171429.41200000001</v>
      </c>
      <c r="I185" s="176"/>
      <c r="L185" s="171"/>
      <c r="M185" s="177"/>
      <c r="N185" s="178"/>
      <c r="O185" s="178"/>
      <c r="P185" s="178"/>
      <c r="Q185" s="178"/>
      <c r="R185" s="178"/>
      <c r="S185" s="178"/>
      <c r="T185" s="179"/>
      <c r="AT185" s="173" t="s">
        <v>114</v>
      </c>
      <c r="AU185" s="173" t="s">
        <v>112</v>
      </c>
      <c r="AV185" s="13" t="s">
        <v>112</v>
      </c>
      <c r="AW185" s="13" t="s">
        <v>3</v>
      </c>
      <c r="AX185" s="13" t="s">
        <v>75</v>
      </c>
      <c r="AY185" s="173" t="s">
        <v>105</v>
      </c>
    </row>
    <row r="186" spans="1:65" s="12" customFormat="1" ht="22.9" customHeight="1">
      <c r="B186" s="143"/>
      <c r="D186" s="144" t="s">
        <v>69</v>
      </c>
      <c r="E186" s="154" t="s">
        <v>278</v>
      </c>
      <c r="F186" s="154" t="s">
        <v>279</v>
      </c>
      <c r="I186" s="146"/>
      <c r="J186" s="155">
        <f>BK186</f>
        <v>0</v>
      </c>
      <c r="L186" s="143"/>
      <c r="M186" s="148"/>
      <c r="N186" s="149"/>
      <c r="O186" s="149"/>
      <c r="P186" s="150">
        <f>P187</f>
        <v>0</v>
      </c>
      <c r="Q186" s="149"/>
      <c r="R186" s="150">
        <f>R187</f>
        <v>0</v>
      </c>
      <c r="S186" s="149"/>
      <c r="T186" s="151">
        <f>T187</f>
        <v>0</v>
      </c>
      <c r="AR186" s="144" t="s">
        <v>75</v>
      </c>
      <c r="AT186" s="152" t="s">
        <v>69</v>
      </c>
      <c r="AU186" s="152" t="s">
        <v>75</v>
      </c>
      <c r="AY186" s="144" t="s">
        <v>105</v>
      </c>
      <c r="BK186" s="153">
        <f>BK187</f>
        <v>0</v>
      </c>
    </row>
    <row r="187" spans="1:65" s="2" customFormat="1" ht="21.75" customHeight="1">
      <c r="A187" s="32"/>
      <c r="B187" s="156"/>
      <c r="C187" s="157" t="s">
        <v>280</v>
      </c>
      <c r="D187" s="157" t="s">
        <v>107</v>
      </c>
      <c r="E187" s="158" t="s">
        <v>281</v>
      </c>
      <c r="F187" s="159" t="s">
        <v>282</v>
      </c>
      <c r="G187" s="160" t="s">
        <v>132</v>
      </c>
      <c r="H187" s="161">
        <v>12041.088</v>
      </c>
      <c r="I187" s="162"/>
      <c r="J187" s="163">
        <f>ROUND(I187*H187,2)</f>
        <v>0</v>
      </c>
      <c r="K187" s="164"/>
      <c r="L187" s="33"/>
      <c r="M187" s="206" t="s">
        <v>1</v>
      </c>
      <c r="N187" s="207" t="s">
        <v>36</v>
      </c>
      <c r="O187" s="208"/>
      <c r="P187" s="209">
        <f>O187*H187</f>
        <v>0</v>
      </c>
      <c r="Q187" s="209">
        <v>0</v>
      </c>
      <c r="R187" s="209">
        <f>Q187*H187</f>
        <v>0</v>
      </c>
      <c r="S187" s="209">
        <v>0</v>
      </c>
      <c r="T187" s="210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9" t="s">
        <v>111</v>
      </c>
      <c r="AT187" s="169" t="s">
        <v>107</v>
      </c>
      <c r="AU187" s="169" t="s">
        <v>112</v>
      </c>
      <c r="AY187" s="17" t="s">
        <v>105</v>
      </c>
      <c r="BE187" s="170">
        <f>IF(N187="základná",J187,0)</f>
        <v>0</v>
      </c>
      <c r="BF187" s="170">
        <f>IF(N187="znížená",J187,0)</f>
        <v>0</v>
      </c>
      <c r="BG187" s="170">
        <f>IF(N187="zákl. prenesená",J187,0)</f>
        <v>0</v>
      </c>
      <c r="BH187" s="170">
        <f>IF(N187="zníž. prenesená",J187,0)</f>
        <v>0</v>
      </c>
      <c r="BI187" s="170">
        <f>IF(N187="nulová",J187,0)</f>
        <v>0</v>
      </c>
      <c r="BJ187" s="17" t="s">
        <v>112</v>
      </c>
      <c r="BK187" s="170">
        <f>ROUND(I187*H187,2)</f>
        <v>0</v>
      </c>
      <c r="BL187" s="17" t="s">
        <v>111</v>
      </c>
      <c r="BM187" s="169" t="s">
        <v>283</v>
      </c>
    </row>
    <row r="188" spans="1:65" s="2" customFormat="1" ht="6.95" customHeight="1">
      <c r="A188" s="32"/>
      <c r="B188" s="47"/>
      <c r="C188" s="48"/>
      <c r="D188" s="48"/>
      <c r="E188" s="48"/>
      <c r="F188" s="48"/>
      <c r="G188" s="48"/>
      <c r="H188" s="48"/>
      <c r="I188" s="115"/>
      <c r="J188" s="48"/>
      <c r="K188" s="48"/>
      <c r="L188" s="33"/>
      <c r="M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</row>
  </sheetData>
  <autoFilter ref="C119:K187" xr:uid="{00000000-0009-0000-0000-000001000000}"/>
  <mergeCells count="6">
    <mergeCell ref="E112:H112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 Cesta II-588 -...</vt:lpstr>
      <vt:lpstr>' Cesta II-588 -...'!Názvy_tlače</vt:lpstr>
      <vt:lpstr>'Rekapitulácia stavby'!Názvy_tlače</vt:lpstr>
      <vt:lpstr>' Cesta II-588 -...'!Oblasť_tlače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MacBookPro2012\matel</dc:creator>
  <cp:lastModifiedBy>Morvayová, Andrea</cp:lastModifiedBy>
  <dcterms:created xsi:type="dcterms:W3CDTF">2020-07-16T16:25:52Z</dcterms:created>
  <dcterms:modified xsi:type="dcterms:W3CDTF">2022-05-17T11:40:07Z</dcterms:modified>
</cp:coreProperties>
</file>