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/>
  <mc:AlternateContent xmlns:mc="http://schemas.openxmlformats.org/markup-compatibility/2006">
    <mc:Choice Requires="x15">
      <x15ac:absPath xmlns:x15ac="http://schemas.microsoft.com/office/spreadsheetml/2010/11/ac" url="C:\Dokumenty\Cesta Šahy\FINAL SP\"/>
    </mc:Choice>
  </mc:AlternateContent>
  <xr:revisionPtr revIDLastSave="0" documentId="13_ncr:1_{0B4B29E3-1FC8-44A1-8ACB-34556072EA85}" xr6:coauthVersionLast="36" xr6:coauthVersionMax="36" xr10:uidLastSave="{00000000-0000-0000-0000-000000000000}"/>
  <bookViews>
    <workbookView xWindow="240" yWindow="570" windowWidth="28455" windowHeight="11955" xr2:uid="{00000000-000D-0000-FFFF-FFFF00000000}"/>
  </bookViews>
  <sheets>
    <sheet name="Rekapitulácia stavby" sheetId="1" r:id="rId1"/>
    <sheet name="01 - SO 01 Komunikácie" sheetId="2" r:id="rId2"/>
    <sheet name="02 - SO 02 Chodníky pre p..." sheetId="3" r:id="rId3"/>
    <sheet name="03 - SO 03 Autobusový záliv" sheetId="4" r:id="rId4"/>
  </sheets>
  <definedNames>
    <definedName name="_xlnm._FilterDatabase" localSheetId="1" hidden="1">'01 - SO 01 Komunikácie'!$C$124:$K$179</definedName>
    <definedName name="_xlnm._FilterDatabase" localSheetId="2" hidden="1">'02 - SO 02 Chodníky pre p...'!$C$120:$K$153</definedName>
    <definedName name="_xlnm._FilterDatabase" localSheetId="3" hidden="1">'03 - SO 03 Autobusový záliv'!$C$122:$K$149</definedName>
    <definedName name="_xlnm.Print_Titles" localSheetId="1">'01 - SO 01 Komunikácie'!$124:$124</definedName>
    <definedName name="_xlnm.Print_Titles" localSheetId="2">'02 - SO 02 Chodníky pre p...'!$120:$120</definedName>
    <definedName name="_xlnm.Print_Titles" localSheetId="3">'03 - SO 03 Autobusový záliv'!$122:$122</definedName>
    <definedName name="_xlnm.Print_Titles" localSheetId="0">'Rekapitulácia stavby'!$92:$92</definedName>
    <definedName name="_xlnm.Print_Area" localSheetId="1">'01 - SO 01 Komunikácie'!$C$4:$J$76,'01 - SO 01 Komunikácie'!$C$82:$J$106,'01 - SO 01 Komunikácie'!$C$112:$K$179</definedName>
    <definedName name="_xlnm.Print_Area" localSheetId="2">'02 - SO 02 Chodníky pre p...'!$C$4:$J$76,'02 - SO 02 Chodníky pre p...'!$C$82:$J$102,'02 - SO 02 Chodníky pre p...'!$C$108:$K$153</definedName>
    <definedName name="_xlnm.Print_Area" localSheetId="3">'03 - SO 03 Autobusový záliv'!$C$4:$J$76,'03 - SO 03 Autobusový záliv'!$C$82:$J$104,'03 - SO 03 Autobusový záliv'!$C$110:$K$149</definedName>
    <definedName name="_xlnm.Print_Area" localSheetId="0">'Rekapitulácia stavby'!$D$4:$AO$76,'Rekapitulácia stavby'!$C$82:$AQ$98</definedName>
  </definedNames>
  <calcPr calcId="191029" iterateCount="1"/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49" i="4"/>
  <c r="BH149" i="4"/>
  <c r="BG149" i="4"/>
  <c r="BE149" i="4"/>
  <c r="T149" i="4"/>
  <c r="T148" i="4"/>
  <c r="R149" i="4"/>
  <c r="R148" i="4"/>
  <c r="P149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F117" i="4"/>
  <c r="E115" i="4"/>
  <c r="F89" i="4"/>
  <c r="E87" i="4"/>
  <c r="J24" i="4"/>
  <c r="E24" i="4"/>
  <c r="J120" i="4" s="1"/>
  <c r="J23" i="4"/>
  <c r="J21" i="4"/>
  <c r="E21" i="4"/>
  <c r="J119" i="4" s="1"/>
  <c r="J20" i="4"/>
  <c r="J18" i="4"/>
  <c r="E18" i="4"/>
  <c r="F92" i="4" s="1"/>
  <c r="J17" i="4"/>
  <c r="J15" i="4"/>
  <c r="E15" i="4"/>
  <c r="F119" i="4" s="1"/>
  <c r="J14" i="4"/>
  <c r="J12" i="4"/>
  <c r="J117" i="4" s="1"/>
  <c r="E7" i="4"/>
  <c r="E113" i="4"/>
  <c r="J37" i="3"/>
  <c r="J36" i="3"/>
  <c r="AY96" i="1" s="1"/>
  <c r="J35" i="3"/>
  <c r="AX96" i="1" s="1"/>
  <c r="BI153" i="3"/>
  <c r="BH153" i="3"/>
  <c r="BG153" i="3"/>
  <c r="BE153" i="3"/>
  <c r="T153" i="3"/>
  <c r="T152" i="3" s="1"/>
  <c r="R153" i="3"/>
  <c r="R152" i="3"/>
  <c r="P153" i="3"/>
  <c r="P152" i="3" s="1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F115" i="3"/>
  <c r="E113" i="3"/>
  <c r="F89" i="3"/>
  <c r="E87" i="3"/>
  <c r="J24" i="3"/>
  <c r="E24" i="3"/>
  <c r="J118" i="3" s="1"/>
  <c r="J23" i="3"/>
  <c r="J21" i="3"/>
  <c r="E21" i="3"/>
  <c r="J91" i="3"/>
  <c r="J20" i="3"/>
  <c r="J18" i="3"/>
  <c r="E18" i="3"/>
  <c r="F118" i="3" s="1"/>
  <c r="J17" i="3"/>
  <c r="J15" i="3"/>
  <c r="E15" i="3"/>
  <c r="F117" i="3"/>
  <c r="J14" i="3"/>
  <c r="J12" i="3"/>
  <c r="J115" i="3" s="1"/>
  <c r="E7" i="3"/>
  <c r="E85" i="3"/>
  <c r="J37" i="2"/>
  <c r="J36" i="2"/>
  <c r="AY95" i="1" s="1"/>
  <c r="J35" i="2"/>
  <c r="AX95" i="1"/>
  <c r="BI179" i="2"/>
  <c r="BH179" i="2"/>
  <c r="BG179" i="2"/>
  <c r="BE179" i="2"/>
  <c r="T179" i="2"/>
  <c r="T178" i="2" s="1"/>
  <c r="R179" i="2"/>
  <c r="R178" i="2" s="1"/>
  <c r="P179" i="2"/>
  <c r="P178" i="2" s="1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T147" i="2"/>
  <c r="R148" i="2"/>
  <c r="R147" i="2"/>
  <c r="P148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T135" i="2" s="1"/>
  <c r="R136" i="2"/>
  <c r="R135" i="2" s="1"/>
  <c r="P136" i="2"/>
  <c r="P135" i="2" s="1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19" i="2"/>
  <c r="E117" i="2"/>
  <c r="F89" i="2"/>
  <c r="E87" i="2"/>
  <c r="J24" i="2"/>
  <c r="E24" i="2"/>
  <c r="J122" i="2"/>
  <c r="J23" i="2"/>
  <c r="J21" i="2"/>
  <c r="E21" i="2"/>
  <c r="J91" i="2" s="1"/>
  <c r="J20" i="2"/>
  <c r="J18" i="2"/>
  <c r="E18" i="2"/>
  <c r="F122" i="2" s="1"/>
  <c r="J17" i="2"/>
  <c r="J15" i="2"/>
  <c r="E15" i="2"/>
  <c r="F121" i="2" s="1"/>
  <c r="J14" i="2"/>
  <c r="J12" i="2"/>
  <c r="J119" i="2" s="1"/>
  <c r="E7" i="2"/>
  <c r="E85" i="2" s="1"/>
  <c r="L90" i="1"/>
  <c r="AM90" i="1"/>
  <c r="AM89" i="1"/>
  <c r="L89" i="1"/>
  <c r="AM87" i="1"/>
  <c r="L87" i="1"/>
  <c r="L85" i="1"/>
  <c r="L84" i="1"/>
  <c r="J149" i="4"/>
  <c r="J144" i="4"/>
  <c r="J142" i="4"/>
  <c r="J141" i="4"/>
  <c r="J136" i="4"/>
  <c r="BK135" i="4"/>
  <c r="J151" i="3"/>
  <c r="BK149" i="3"/>
  <c r="BK147" i="3"/>
  <c r="J145" i="3"/>
  <c r="BK142" i="3"/>
  <c r="BK140" i="3"/>
  <c r="J139" i="3"/>
  <c r="BK137" i="3"/>
  <c r="BK132" i="3"/>
  <c r="J128" i="3"/>
  <c r="J174" i="2"/>
  <c r="BK170" i="2"/>
  <c r="J168" i="2"/>
  <c r="J164" i="2"/>
  <c r="BK157" i="2"/>
  <c r="BK152" i="2"/>
  <c r="BK146" i="2"/>
  <c r="J143" i="2"/>
  <c r="J140" i="2"/>
  <c r="BK139" i="2"/>
  <c r="BK129" i="2"/>
  <c r="J145" i="4"/>
  <c r="BK136" i="4"/>
  <c r="BK132" i="4"/>
  <c r="J130" i="4"/>
  <c r="BK150" i="3"/>
  <c r="J148" i="3"/>
  <c r="J147" i="3"/>
  <c r="BK146" i="3"/>
  <c r="BK145" i="3"/>
  <c r="J140" i="3"/>
  <c r="BK134" i="3"/>
  <c r="J133" i="3"/>
  <c r="J132" i="3"/>
  <c r="BK130" i="3"/>
  <c r="BK127" i="3"/>
  <c r="J125" i="3"/>
  <c r="BK167" i="2"/>
  <c r="J166" i="2"/>
  <c r="J159" i="2"/>
  <c r="J158" i="2"/>
  <c r="J154" i="2"/>
  <c r="BK153" i="2"/>
  <c r="J146" i="2"/>
  <c r="J145" i="2"/>
  <c r="BK141" i="2"/>
  <c r="J139" i="2"/>
  <c r="BK138" i="2"/>
  <c r="J133" i="2"/>
  <c r="BK130" i="2"/>
  <c r="BK146" i="4"/>
  <c r="BK144" i="4"/>
  <c r="J143" i="4"/>
  <c r="BK139" i="4"/>
  <c r="J131" i="4"/>
  <c r="BK127" i="4"/>
  <c r="J126" i="4"/>
  <c r="BK149" i="4"/>
  <c r="J153" i="3"/>
  <c r="BK151" i="3"/>
  <c r="J141" i="3"/>
  <c r="BK139" i="3"/>
  <c r="J135" i="3"/>
  <c r="J130" i="3"/>
  <c r="J127" i="3"/>
  <c r="BK179" i="2"/>
  <c r="J177" i="2"/>
  <c r="J176" i="2"/>
  <c r="BK173" i="2"/>
  <c r="J172" i="2"/>
  <c r="J171" i="2"/>
  <c r="BK169" i="2"/>
  <c r="J165" i="2"/>
  <c r="BK163" i="2"/>
  <c r="BK161" i="2"/>
  <c r="BK159" i="2"/>
  <c r="BK156" i="2"/>
  <c r="BK144" i="2"/>
  <c r="J134" i="2"/>
  <c r="J131" i="2"/>
  <c r="BK145" i="4"/>
  <c r="J139" i="4"/>
  <c r="J138" i="4"/>
  <c r="BK134" i="4"/>
  <c r="J128" i="4"/>
  <c r="BK126" i="4"/>
  <c r="J150" i="3"/>
  <c r="BK148" i="3"/>
  <c r="BK144" i="3"/>
  <c r="J142" i="3"/>
  <c r="BK138" i="3"/>
  <c r="BK129" i="3"/>
  <c r="J179" i="2"/>
  <c r="BK176" i="2"/>
  <c r="BK165" i="2"/>
  <c r="J163" i="2"/>
  <c r="BK160" i="2"/>
  <c r="J155" i="2"/>
  <c r="J153" i="2"/>
  <c r="BK151" i="2"/>
  <c r="BK143" i="2"/>
  <c r="J138" i="2"/>
  <c r="J136" i="2"/>
  <c r="BK134" i="2"/>
  <c r="BK131" i="2"/>
  <c r="J129" i="2"/>
  <c r="J128" i="2"/>
  <c r="BK147" i="4"/>
  <c r="BK128" i="4"/>
  <c r="BK153" i="3"/>
  <c r="J149" i="3"/>
  <c r="J146" i="3"/>
  <c r="J144" i="3"/>
  <c r="BK141" i="3"/>
  <c r="BK135" i="3"/>
  <c r="J131" i="3"/>
  <c r="J129" i="3"/>
  <c r="BK177" i="2"/>
  <c r="J175" i="2"/>
  <c r="BK174" i="2"/>
  <c r="BK172" i="2"/>
  <c r="J170" i="2"/>
  <c r="J169" i="2"/>
  <c r="BK166" i="2"/>
  <c r="J157" i="2"/>
  <c r="BK155" i="2"/>
  <c r="BK154" i="2"/>
  <c r="J152" i="2"/>
  <c r="J150" i="2"/>
  <c r="J148" i="2"/>
  <c r="BK145" i="2"/>
  <c r="J144" i="2"/>
  <c r="BK140" i="2"/>
  <c r="BK128" i="2"/>
  <c r="AS94" i="1"/>
  <c r="J146" i="4"/>
  <c r="BK141" i="4"/>
  <c r="J135" i="4"/>
  <c r="J132" i="4"/>
  <c r="J137" i="3"/>
  <c r="BK133" i="3"/>
  <c r="BK131" i="3"/>
  <c r="J126" i="3"/>
  <c r="BK124" i="3"/>
  <c r="BK175" i="2"/>
  <c r="J173" i="2"/>
  <c r="BK171" i="2"/>
  <c r="J162" i="2"/>
  <c r="J151" i="2"/>
  <c r="J130" i="2"/>
  <c r="J147" i="4"/>
  <c r="BK143" i="4"/>
  <c r="BK142" i="4"/>
  <c r="BK138" i="4"/>
  <c r="J134" i="4"/>
  <c r="BK131" i="4"/>
  <c r="BK130" i="4"/>
  <c r="J127" i="4"/>
  <c r="J138" i="3"/>
  <c r="J134" i="3"/>
  <c r="BK128" i="3"/>
  <c r="BK126" i="3"/>
  <c r="BK125" i="3"/>
  <c r="J124" i="3"/>
  <c r="BK168" i="2"/>
  <c r="J167" i="2"/>
  <c r="BK164" i="2"/>
  <c r="BK162" i="2"/>
  <c r="J161" i="2"/>
  <c r="J160" i="2"/>
  <c r="BK158" i="2"/>
  <c r="J156" i="2"/>
  <c r="BK150" i="2"/>
  <c r="BK148" i="2"/>
  <c r="J141" i="2"/>
  <c r="BK136" i="2"/>
  <c r="BK133" i="2"/>
  <c r="BK137" i="4" l="1"/>
  <c r="J137" i="4" s="1"/>
  <c r="J101" i="4" s="1"/>
  <c r="T127" i="2"/>
  <c r="T132" i="2"/>
  <c r="P137" i="2"/>
  <c r="T137" i="2"/>
  <c r="T142" i="2"/>
  <c r="P149" i="2"/>
  <c r="T140" i="4"/>
  <c r="P127" i="2"/>
  <c r="P132" i="2"/>
  <c r="R137" i="2"/>
  <c r="P142" i="2"/>
  <c r="T149" i="2"/>
  <c r="P123" i="3"/>
  <c r="R123" i="3"/>
  <c r="T123" i="3"/>
  <c r="BK136" i="3"/>
  <c r="J136" i="3" s="1"/>
  <c r="J99" i="3" s="1"/>
  <c r="P136" i="3"/>
  <c r="R136" i="3"/>
  <c r="T136" i="3"/>
  <c r="BK143" i="3"/>
  <c r="J143" i="3" s="1"/>
  <c r="J100" i="3" s="1"/>
  <c r="P143" i="3"/>
  <c r="R143" i="3"/>
  <c r="T143" i="3"/>
  <c r="BK129" i="4"/>
  <c r="J129" i="4" s="1"/>
  <c r="J99" i="4" s="1"/>
  <c r="T129" i="4"/>
  <c r="R133" i="4"/>
  <c r="P137" i="4"/>
  <c r="R140" i="4"/>
  <c r="BK132" i="2"/>
  <c r="J132" i="2" s="1"/>
  <c r="J99" i="2" s="1"/>
  <c r="BK137" i="2"/>
  <c r="J137" i="2" s="1"/>
  <c r="J101" i="2" s="1"/>
  <c r="BK149" i="2"/>
  <c r="J149" i="2" s="1"/>
  <c r="J104" i="2" s="1"/>
  <c r="BK123" i="3"/>
  <c r="J123" i="3" s="1"/>
  <c r="J98" i="3" s="1"/>
  <c r="T137" i="4"/>
  <c r="P140" i="4"/>
  <c r="BK140" i="4"/>
  <c r="J140" i="4" s="1"/>
  <c r="J102" i="4" s="1"/>
  <c r="BK127" i="2"/>
  <c r="J127" i="2" s="1"/>
  <c r="J98" i="2" s="1"/>
  <c r="R127" i="2"/>
  <c r="R132" i="2"/>
  <c r="BK142" i="2"/>
  <c r="J142" i="2" s="1"/>
  <c r="J102" i="2" s="1"/>
  <c r="R142" i="2"/>
  <c r="R149" i="2"/>
  <c r="BK125" i="4"/>
  <c r="J125" i="4" s="1"/>
  <c r="J98" i="4" s="1"/>
  <c r="P125" i="4"/>
  <c r="R125" i="4"/>
  <c r="T125" i="4"/>
  <c r="P129" i="4"/>
  <c r="R129" i="4"/>
  <c r="BK133" i="4"/>
  <c r="J133" i="4" s="1"/>
  <c r="J100" i="4" s="1"/>
  <c r="P133" i="4"/>
  <c r="T133" i="4"/>
  <c r="R137" i="4"/>
  <c r="F91" i="2"/>
  <c r="BF129" i="2"/>
  <c r="BF144" i="2"/>
  <c r="BF151" i="2"/>
  <c r="BF152" i="2"/>
  <c r="BF174" i="2"/>
  <c r="F92" i="3"/>
  <c r="BF129" i="3"/>
  <c r="BF130" i="3"/>
  <c r="BF144" i="3"/>
  <c r="J92" i="4"/>
  <c r="F120" i="4"/>
  <c r="BF136" i="4"/>
  <c r="BF142" i="4"/>
  <c r="BF143" i="4"/>
  <c r="E115" i="2"/>
  <c r="J121" i="2"/>
  <c r="BF134" i="2"/>
  <c r="BF139" i="2"/>
  <c r="BF145" i="2"/>
  <c r="BF157" i="2"/>
  <c r="BF164" i="2"/>
  <c r="BF169" i="2"/>
  <c r="BF177" i="2"/>
  <c r="BK178" i="2"/>
  <c r="J178" i="2" s="1"/>
  <c r="J105" i="2" s="1"/>
  <c r="F91" i="3"/>
  <c r="BF128" i="3"/>
  <c r="BF138" i="3"/>
  <c r="BF139" i="3"/>
  <c r="BF142" i="3"/>
  <c r="F91" i="4"/>
  <c r="J92" i="2"/>
  <c r="BF130" i="2"/>
  <c r="BF131" i="2"/>
  <c r="BF133" i="2"/>
  <c r="BF138" i="2"/>
  <c r="BF161" i="2"/>
  <c r="BF167" i="2"/>
  <c r="BF175" i="2"/>
  <c r="BF176" i="2"/>
  <c r="BF179" i="2"/>
  <c r="BK147" i="2"/>
  <c r="J147" i="2" s="1"/>
  <c r="J103" i="2" s="1"/>
  <c r="J89" i="3"/>
  <c r="E111" i="3"/>
  <c r="BF124" i="3"/>
  <c r="BF126" i="3"/>
  <c r="BF127" i="3"/>
  <c r="BF132" i="3"/>
  <c r="BF137" i="3"/>
  <c r="BF151" i="3"/>
  <c r="BF153" i="3"/>
  <c r="BK152" i="3"/>
  <c r="J152" i="3"/>
  <c r="J101" i="3" s="1"/>
  <c r="J89" i="4"/>
  <c r="BF131" i="4"/>
  <c r="BF138" i="4"/>
  <c r="F92" i="2"/>
  <c r="BF140" i="2"/>
  <c r="BF156" i="2"/>
  <c r="BF158" i="2"/>
  <c r="BF166" i="2"/>
  <c r="BF170" i="2"/>
  <c r="J117" i="3"/>
  <c r="BF135" i="3"/>
  <c r="BF140" i="3"/>
  <c r="BF141" i="3"/>
  <c r="E85" i="4"/>
  <c r="BF130" i="4"/>
  <c r="BF135" i="4"/>
  <c r="BF139" i="4"/>
  <c r="BF145" i="4"/>
  <c r="BF146" i="4"/>
  <c r="J89" i="2"/>
  <c r="BF128" i="2"/>
  <c r="BF141" i="2"/>
  <c r="BF153" i="2"/>
  <c r="BF131" i="3"/>
  <c r="BF133" i="3"/>
  <c r="BF150" i="3"/>
  <c r="BF132" i="4"/>
  <c r="BF143" i="2"/>
  <c r="BF148" i="2"/>
  <c r="BF155" i="2"/>
  <c r="BF162" i="2"/>
  <c r="BF163" i="2"/>
  <c r="BF168" i="2"/>
  <c r="BF171" i="2"/>
  <c r="BF172" i="2"/>
  <c r="BF173" i="2"/>
  <c r="BF145" i="3"/>
  <c r="BF146" i="3"/>
  <c r="BF147" i="3"/>
  <c r="BF149" i="3"/>
  <c r="J91" i="4"/>
  <c r="BF127" i="4"/>
  <c r="BF134" i="4"/>
  <c r="BF147" i="4"/>
  <c r="BK148" i="4"/>
  <c r="J148" i="4" s="1"/>
  <c r="J103" i="4" s="1"/>
  <c r="BF136" i="2"/>
  <c r="BF146" i="2"/>
  <c r="BF150" i="2"/>
  <c r="BF154" i="2"/>
  <c r="BF159" i="2"/>
  <c r="BF160" i="2"/>
  <c r="BF165" i="2"/>
  <c r="BK135" i="2"/>
  <c r="J135" i="2" s="1"/>
  <c r="J100" i="2" s="1"/>
  <c r="J92" i="3"/>
  <c r="BF125" i="3"/>
  <c r="BF134" i="3"/>
  <c r="BF148" i="3"/>
  <c r="BF126" i="4"/>
  <c r="BF128" i="4"/>
  <c r="BF141" i="4"/>
  <c r="BF144" i="4"/>
  <c r="BF149" i="4"/>
  <c r="J33" i="3"/>
  <c r="AV96" i="1" s="1"/>
  <c r="J33" i="4"/>
  <c r="AV97" i="1" s="1"/>
  <c r="F33" i="3"/>
  <c r="AZ96" i="1" s="1"/>
  <c r="F35" i="4"/>
  <c r="BB97" i="1" s="1"/>
  <c r="F36" i="2"/>
  <c r="BC95" i="1" s="1"/>
  <c r="F33" i="2"/>
  <c r="AZ95" i="1" s="1"/>
  <c r="F36" i="4"/>
  <c r="BC97" i="1" s="1"/>
  <c r="F36" i="3"/>
  <c r="BC96" i="1" s="1"/>
  <c r="F35" i="3"/>
  <c r="BB96" i="1" s="1"/>
  <c r="F35" i="2"/>
  <c r="BB95" i="1" s="1"/>
  <c r="J33" i="2"/>
  <c r="AV95" i="1" s="1"/>
  <c r="F37" i="4"/>
  <c r="BD97" i="1" s="1"/>
  <c r="F37" i="2"/>
  <c r="BD95" i="1" s="1"/>
  <c r="F37" i="3"/>
  <c r="BD96" i="1" s="1"/>
  <c r="F33" i="4"/>
  <c r="AZ97" i="1" s="1"/>
  <c r="T124" i="4" l="1"/>
  <c r="T123" i="4" s="1"/>
  <c r="P124" i="4"/>
  <c r="P123" i="4" s="1"/>
  <c r="AU97" i="1" s="1"/>
  <c r="R124" i="4"/>
  <c r="R123" i="4" s="1"/>
  <c r="P126" i="2"/>
  <c r="P125" i="2" s="1"/>
  <c r="AU95" i="1" s="1"/>
  <c r="T122" i="3"/>
  <c r="T121" i="3" s="1"/>
  <c r="R122" i="3"/>
  <c r="R121" i="3" s="1"/>
  <c r="P122" i="3"/>
  <c r="P121" i="3" s="1"/>
  <c r="AU96" i="1" s="1"/>
  <c r="T126" i="2"/>
  <c r="T125" i="2" s="1"/>
  <c r="R126" i="2"/>
  <c r="R125" i="2" s="1"/>
  <c r="BK126" i="2"/>
  <c r="BK125" i="2" s="1"/>
  <c r="J125" i="2" s="1"/>
  <c r="J96" i="2" s="1"/>
  <c r="BK122" i="3"/>
  <c r="J122" i="3" s="1"/>
  <c r="J97" i="3" s="1"/>
  <c r="BK124" i="4"/>
  <c r="J124" i="4" s="1"/>
  <c r="J97" i="4" s="1"/>
  <c r="J34" i="2"/>
  <c r="AW95" i="1" s="1"/>
  <c r="AT95" i="1" s="1"/>
  <c r="BB94" i="1"/>
  <c r="AX94" i="1" s="1"/>
  <c r="BD94" i="1"/>
  <c r="W33" i="1" s="1"/>
  <c r="J34" i="3"/>
  <c r="AW96" i="1" s="1"/>
  <c r="AT96" i="1" s="1"/>
  <c r="J34" i="4"/>
  <c r="AW97" i="1" s="1"/>
  <c r="AT97" i="1" s="1"/>
  <c r="AZ94" i="1"/>
  <c r="W29" i="1" s="1"/>
  <c r="F34" i="2"/>
  <c r="BA95" i="1" s="1"/>
  <c r="F34" i="4"/>
  <c r="BA97" i="1" s="1"/>
  <c r="BC94" i="1"/>
  <c r="W32" i="1" s="1"/>
  <c r="F34" i="3"/>
  <c r="BA96" i="1" s="1"/>
  <c r="J126" i="2" l="1"/>
  <c r="J97" i="2" s="1"/>
  <c r="BK123" i="4"/>
  <c r="J123" i="4" s="1"/>
  <c r="J30" i="4" s="1"/>
  <c r="AG97" i="1" s="1"/>
  <c r="AN97" i="1" s="1"/>
  <c r="BK121" i="3"/>
  <c r="J121" i="3" s="1"/>
  <c r="J96" i="3" s="1"/>
  <c r="BA94" i="1"/>
  <c r="W30" i="1" s="1"/>
  <c r="AV94" i="1"/>
  <c r="AK29" i="1" s="1"/>
  <c r="AU94" i="1"/>
  <c r="W31" i="1"/>
  <c r="J30" i="2"/>
  <c r="AG95" i="1" s="1"/>
  <c r="AN95" i="1" s="1"/>
  <c r="AY94" i="1"/>
  <c r="J39" i="2" l="1"/>
  <c r="J96" i="4"/>
  <c r="J39" i="4"/>
  <c r="AW94" i="1"/>
  <c r="AK30" i="1" s="1"/>
  <c r="J30" i="3"/>
  <c r="AG96" i="1" s="1"/>
  <c r="AN96" i="1" s="1"/>
  <c r="J39" i="3" l="1"/>
  <c r="AT94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<sst xmlns="http://schemas.openxmlformats.org/spreadsheetml/2006/main" count="1892" uniqueCount="420">
  <si>
    <t>Export Komplet</t>
  </si>
  <si>
    <t/>
  </si>
  <si>
    <t>2.0</t>
  </si>
  <si>
    <t>False</t>
  </si>
  <si>
    <t>{2cb8e6b3-fe67-45e3-be70-f9410da683db}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</si>
  <si>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</si>
  <si>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</si>
  <si>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</si>
  <si>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</si>
  <si>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</si>
  <si>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</si>
  <si>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10/20</t>
  </si>
  <si>
    <t>Stavba:</t>
  </si>
  <si>
    <t>Cesta II/527 Šahy - hranica kraja</t>
  </si>
  <si>
    <t>JKSO:</t>
  </si>
  <si>
    <t>KS:</t>
  </si>
  <si>
    <t>Miesto:</t>
  </si>
  <si>
    <t>Šahy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</si>
  <si>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</si>
  <si>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</si>
  <si>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</si>
  <si>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</si>
  <si>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</si>
  <si>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</si>
  <si>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</si>
  <si>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</si>
  <si>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</si>
  <si>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</si>
  <si>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</si>
  <si>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</si>
  <si>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</si>
  <si>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</si>
  <si>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</si>
  <si>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</si>
  <si>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</si>
  <si>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</si>
  <si>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</si>
  <si>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</si>
  <si>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</si>
  <si>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</si>
  <si>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</si>
  <si>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</si>
  <si>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</si>
  <si>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</si>
  <si>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</si>
  <si>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</si>
  <si>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</si>
  <si>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</si>
  <si>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</si>
  <si>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</si>
  <si>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</si>
  <si>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</si>
  <si>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</si>
  <si>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</si>
  <si>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</si>
  <si>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</si>
  <si>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</si>
  <si>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</si>
  <si>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</si>
  <si>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</si>
  <si>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</si>
  <si>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</si>
  <si>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</si>
  <si>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</si>
  <si>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</si>
  <si>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</si>
  <si>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</si>
  <si>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</si>
  <si>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</si>
  <si>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</si>
  <si>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</si>
  <si>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</si>
  <si>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</si>
  <si>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</si>
  <si>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</si>
  <si>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Komunikácie</t>
  </si>
  <si>
    <t>STA</t>
  </si>
  <si>
    <t>1</t>
  </si>
  <si>
    <t>{921732df-4f75-45de-a142-31bacbe67921}</t>
  </si>
  <si>
    <t>02</t>
  </si>
  <si>
    <t>SO 02 Chodníky pre peších</t>
  </si>
  <si>
    <t>{629ee8b3-591a-420f-b33d-d0112d84d814}</t>
  </si>
  <si>
    <t>03</t>
  </si>
  <si>
    <t>SO 03 Autobusový záliv</t>
  </si>
  <si>
    <t>{5a782755-2087-4c85-8c7e-91cd313d9b53}</t>
  </si>
  <si>
    <t>KRYCÍ LIST ROZPOČTU</t>
  </si>
  <si>
    <t>Objekt:</t>
  </si>
  <si>
    <t>01 - SO 01 Komunikácie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</si>
  <si>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</si>
  <si>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</si>
  <si>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</si>
  <si>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</si>
  <si>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</si>
  <si>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</si>
  <si>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</si>
  <si>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1.1 - Zemné práce - sadové úpravy</t>
  </si>
  <si>
    <t xml:space="preserve">    2 - Zakladanie</t>
  </si>
  <si>
    <t xml:space="preserve">    5 - Komunikácie</t>
  </si>
  <si>
    <t xml:space="preserve">    5.2 - Komunikácie - krajnica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</si>
  <si>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</si>
  <si>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</si>
  <si>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</si>
  <si>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</si>
  <si>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</si>
  <si>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</si>
  <si>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</si>
  <si>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</si>
  <si>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</si>
  <si>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</si>
  <si>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</si>
  <si>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</si>
  <si>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</si>
  <si>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</si>
  <si>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</si>
  <si>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</si>
  <si>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</si>
  <si>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</si>
  <si>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</si>
  <si>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</si>
  <si>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113107221.S</t>
  </si>
  <si>
    <t>Odstránenie krytu v ploche nad 200 m2 z kameniva hrubého drveného, hr. do 100 mm,  -0,13000t</t>
  </si>
  <si>
    <t>m2</t>
  </si>
  <si>
    <t>4</t>
  </si>
  <si>
    <t>2</t>
  </si>
  <si>
    <t>-1846684031</t>
  </si>
  <si>
    <t>11315274R.S</t>
  </si>
  <si>
    <t>Frézovanie asf. podkladu alebo krytu bez prek., plochy cez 10000 m2, pruh š. do 2 m, hr. 80mm  0,254 t</t>
  </si>
  <si>
    <t>1188816279</t>
  </si>
  <si>
    <t>3</t>
  </si>
  <si>
    <t>11315332R.S</t>
  </si>
  <si>
    <t>Frézovanie asf. podkladu alebo krytu s prek., plochy cez 1000 do 10000 m2, pruh š. do 1 m, hr. 80mm  0,254 t</t>
  </si>
  <si>
    <t>1986463092</t>
  </si>
  <si>
    <t>171209002</t>
  </si>
  <si>
    <t>Poplatok za skladovanie - zemina a kamenivo (17 05) ostatné</t>
  </si>
  <si>
    <t>t</t>
  </si>
  <si>
    <t>-416352279</t>
  </si>
  <si>
    <t>1.1</t>
  </si>
  <si>
    <t>Zemné práce - sadové úpravy</t>
  </si>
  <si>
    <t>5</t>
  </si>
  <si>
    <t>183405211.S</t>
  </si>
  <si>
    <t>Výsev trávniku hydroosevom na ornicu</t>
  </si>
  <si>
    <t>1544636566</t>
  </si>
  <si>
    <t>6</t>
  </si>
  <si>
    <t>M</t>
  </si>
  <si>
    <t>005720001400.S</t>
  </si>
  <si>
    <t>Osivá tráv - semená parkovej zmesi</t>
  </si>
  <si>
    <t>kg</t>
  </si>
  <si>
    <t>8</t>
  </si>
  <si>
    <t>744185427</t>
  </si>
  <si>
    <t>Zakladanie</t>
  </si>
  <si>
    <t>7</t>
  </si>
  <si>
    <t>289971310R</t>
  </si>
  <si>
    <t>Zhotovenie vrátane dodávky vrstvy z geomreže  na upravenom povrchu</t>
  </si>
  <si>
    <t>-250342409</t>
  </si>
  <si>
    <t>Komunikácie</t>
  </si>
  <si>
    <t>56497121R.S</t>
  </si>
  <si>
    <t>Podklad alebo podsyp z asfaltového recyklátu s rozprestretím, vlhčením a zhutnením, po zhutnení hr. 200-400 mm</t>
  </si>
  <si>
    <t>1091886213</t>
  </si>
  <si>
    <t>9</t>
  </si>
  <si>
    <t>573231107.S</t>
  </si>
  <si>
    <t>Postrek asfaltový spojovací bez posypu kamenivom z cestnej emulzie v množstve 0,50 kg/m2</t>
  </si>
  <si>
    <t>2081118504</t>
  </si>
  <si>
    <t>10</t>
  </si>
  <si>
    <t>577134231.S</t>
  </si>
  <si>
    <t>Asfaltový betón vrstva obrusná AC 11 O v pruhu š. do 3 m z nemodifik. asfaltu tr. II, po zhutnení hr. 40 mm</t>
  </si>
  <si>
    <t>-55650507</t>
  </si>
  <si>
    <t>11</t>
  </si>
  <si>
    <t>577134331.S</t>
  </si>
  <si>
    <t>Asfaltový betón vrstva obrusná alebo ložná AC 16 v pruhu š. do 3 m z nemodifik. asfaltu tr. II, po zhutnení hr. 40 mm</t>
  </si>
  <si>
    <t>-1355203587</t>
  </si>
  <si>
    <t>5.2</t>
  </si>
  <si>
    <t>Komunikácie - krajnica</t>
  </si>
  <si>
    <t>12</t>
  </si>
  <si>
    <t>561951151.S</t>
  </si>
  <si>
    <t>Recyklácia podkladu za studena na mieste - rozpojenie a reprofilácia hr. 150 mm plochy nad 10000 m2</t>
  </si>
  <si>
    <t>-1210360140</t>
  </si>
  <si>
    <t>13</t>
  </si>
  <si>
    <t>569903311.S</t>
  </si>
  <si>
    <t>Zhotovenie zemných krajníc z hornín akejkoľvek triedy so zhutnením</t>
  </si>
  <si>
    <t>m3</t>
  </si>
  <si>
    <t>-1477755876</t>
  </si>
  <si>
    <t>14</t>
  </si>
  <si>
    <t>692532992</t>
  </si>
  <si>
    <t>15</t>
  </si>
  <si>
    <t>583410004300.S</t>
  </si>
  <si>
    <t>Štrkodrva frakcia 0-32 mm</t>
  </si>
  <si>
    <t>-1175866919</t>
  </si>
  <si>
    <t>Rúrové vedenie</t>
  </si>
  <si>
    <t>16</t>
  </si>
  <si>
    <t>89923111R</t>
  </si>
  <si>
    <t>Oprava prepadnutých uličných vpusti</t>
  </si>
  <si>
    <t>ks</t>
  </si>
  <si>
    <t>1941084861</t>
  </si>
  <si>
    <t>Ostatné konštrukcie a práce-búranie</t>
  </si>
  <si>
    <t>17</t>
  </si>
  <si>
    <t>911332321.S</t>
  </si>
  <si>
    <t>Osadenie a montáž cestného zvodidla oceľového jednostranného úrovne zachytenia H1 so zabaranením stĺpikov pri vz. 1,9 m</t>
  </si>
  <si>
    <t>m</t>
  </si>
  <si>
    <t>-1339516356</t>
  </si>
  <si>
    <t>18</t>
  </si>
  <si>
    <t>55355000040R.S</t>
  </si>
  <si>
    <t>Zvodidlo cestné  úroveň zachytenia H1, komplet</t>
  </si>
  <si>
    <t>-276284092</t>
  </si>
  <si>
    <t>19</t>
  </si>
  <si>
    <t>912291111.S</t>
  </si>
  <si>
    <t>Osadenie smerového stĺpika plastového s vykopaním a odhodom výkopku do 3 m</t>
  </si>
  <si>
    <t>-682657617</t>
  </si>
  <si>
    <t>404490000100.S</t>
  </si>
  <si>
    <t>Cestný stĺpik CS - 1200 mm, fólia II. triedy</t>
  </si>
  <si>
    <t>1896235308</t>
  </si>
  <si>
    <t>21</t>
  </si>
  <si>
    <t>914001111.S</t>
  </si>
  <si>
    <t>Osadenie a montáž cestnej zvislej dopravnej značky na stĺpik, stĺp, konzolu alebo objekt</t>
  </si>
  <si>
    <t>2138333597</t>
  </si>
  <si>
    <t>22</t>
  </si>
  <si>
    <t>40441000</t>
  </si>
  <si>
    <t>dopravná značka zvislá, rozmer základný , fólia RA1, pozinkovaná</t>
  </si>
  <si>
    <t>1025410356</t>
  </si>
  <si>
    <t>23</t>
  </si>
  <si>
    <t>4044777000</t>
  </si>
  <si>
    <t>Stĺpik Zn, f60 mm /</t>
  </si>
  <si>
    <t>134485198</t>
  </si>
  <si>
    <t>24</t>
  </si>
  <si>
    <t>914812</t>
  </si>
  <si>
    <t>Dočasné dopravné značenie</t>
  </si>
  <si>
    <t>3591684</t>
  </si>
  <si>
    <t>25</t>
  </si>
  <si>
    <t>914812R1</t>
  </si>
  <si>
    <t>Meranie teploty vozovky a vzduchu vratane kamery pre spravcu -solár</t>
  </si>
  <si>
    <t>1363065262</t>
  </si>
  <si>
    <t>26</t>
  </si>
  <si>
    <t>914812R2</t>
  </si>
  <si>
    <t xml:space="preserve">V16 opticko psychologická brzda s meračom teploty fotovoltaický </t>
  </si>
  <si>
    <t>661265030</t>
  </si>
  <si>
    <t>27</t>
  </si>
  <si>
    <t>915712512.S</t>
  </si>
  <si>
    <t>Vodorovné dopravné značenie termoplastom deliacich čiar súvislých šírky 125 mm biela retroreflexná</t>
  </si>
  <si>
    <t>-672085657</t>
  </si>
  <si>
    <t>28</t>
  </si>
  <si>
    <t>915712612.S</t>
  </si>
  <si>
    <t>Vodorovné dopravné značenie termoplastom vodiacich čiar súvislých šírky 250 mm biela retroreflexná</t>
  </si>
  <si>
    <t>1808711050</t>
  </si>
  <si>
    <t>29</t>
  </si>
  <si>
    <t>915712622.S</t>
  </si>
  <si>
    <t>Vodorovné dopravné značenie termoplastom vodiacich čiar prerušovaných šírky 250 mm biela retroreflexná</t>
  </si>
  <si>
    <t>-330541</t>
  </si>
  <si>
    <t>30</t>
  </si>
  <si>
    <t>915721512.S</t>
  </si>
  <si>
    <t>Vodorovné dopravné značenie termoplastom prechodov pre chodcov, šípky, symboly a pod., biela retroreflexná</t>
  </si>
  <si>
    <t>-1056915470</t>
  </si>
  <si>
    <t>31</t>
  </si>
  <si>
    <t>91572151RS</t>
  </si>
  <si>
    <t xml:space="preserve">Vodorovné dopravné značenie termoplastom prechodov pre chodcov, šípky, symboly a pod., žltá </t>
  </si>
  <si>
    <t>140299269</t>
  </si>
  <si>
    <t>32</t>
  </si>
  <si>
    <t>915791111.S</t>
  </si>
  <si>
    <t>Predznačenie pre značenie striekané farbou z náterových hmôt deliace čiary, vodiace prúžky</t>
  </si>
  <si>
    <t>1148306538</t>
  </si>
  <si>
    <t>33</t>
  </si>
  <si>
    <t>915791112.S</t>
  </si>
  <si>
    <t>Predznačenie pre vodorovné značenie striekané farbou alebo vykonávané z náterových hmôt</t>
  </si>
  <si>
    <t>162240225</t>
  </si>
  <si>
    <t>34</t>
  </si>
  <si>
    <t>915920003.S</t>
  </si>
  <si>
    <t>Osadenie trvalého retroreflexného liatinového dopravného gombíka rozmeru 100x50x12 mm</t>
  </si>
  <si>
    <t>-1900257911</t>
  </si>
  <si>
    <t>35</t>
  </si>
  <si>
    <t>404490008100</t>
  </si>
  <si>
    <t>Gombík dopravný reflexný trvalý dxšxv 200x148x29 mm, liatinový (do vozovky)</t>
  </si>
  <si>
    <t>653429628</t>
  </si>
  <si>
    <t>36</t>
  </si>
  <si>
    <t>91972651R</t>
  </si>
  <si>
    <t>Zálievka z asfaltu</t>
  </si>
  <si>
    <t>114648121</t>
  </si>
  <si>
    <t>37</t>
  </si>
  <si>
    <t>91972652R</t>
  </si>
  <si>
    <t>Stredová zálievka asflatová</t>
  </si>
  <si>
    <t>1938417829</t>
  </si>
  <si>
    <t>38</t>
  </si>
  <si>
    <t>919735112.S</t>
  </si>
  <si>
    <t>Rezanie existujúceho asfaltového krytu alebo podkladu hĺbky nad 50 do 100 mm</t>
  </si>
  <si>
    <t>1331917431</t>
  </si>
  <si>
    <t>39</t>
  </si>
  <si>
    <t>938909422.S</t>
  </si>
  <si>
    <t>Čistenie priekop komunikácií strojne priekopovým rýpadlom o objeme nánosu nad 0,15 do 0,30 m3/m, -0,19460 t</t>
  </si>
  <si>
    <t>-1525925030</t>
  </si>
  <si>
    <t>40</t>
  </si>
  <si>
    <t>966005111.S</t>
  </si>
  <si>
    <t>Rozobratie cestného zábradlia ,  -0,03500t</t>
  </si>
  <si>
    <t>1383968380</t>
  </si>
  <si>
    <t>41</t>
  </si>
  <si>
    <t>96600531R.S</t>
  </si>
  <si>
    <t>Rozobranie oceľových  zvodidiel ,  -0,04200t</t>
  </si>
  <si>
    <t>1322024789</t>
  </si>
  <si>
    <t>42</t>
  </si>
  <si>
    <t>966006211.S</t>
  </si>
  <si>
    <t>Odstránenie (demontáž) zvislej dopravnej značky zo stĺpov, stĺpikov alebo konzol,  -0,00400t</t>
  </si>
  <si>
    <t>-1735662827</t>
  </si>
  <si>
    <t>43</t>
  </si>
  <si>
    <t>979082213.S</t>
  </si>
  <si>
    <t>Vodorovná doprava sutiny so zložením a hrubým urovnaním na vzdialenosť do 1 km</t>
  </si>
  <si>
    <t>-1817378564</t>
  </si>
  <si>
    <t>44</t>
  </si>
  <si>
    <t>979082219.S</t>
  </si>
  <si>
    <t>Príplatok k cene za každý ďalší aj začatý 1 km nad 1 km pre vodorovnú dopravu sutiny</t>
  </si>
  <si>
    <t>-441470077</t>
  </si>
  <si>
    <t>99</t>
  </si>
  <si>
    <t>Presun hmôt HSV</t>
  </si>
  <si>
    <t>45</t>
  </si>
  <si>
    <t>998225311.S</t>
  </si>
  <si>
    <t>Presun hmôt pre opravy a údržbu komunikácií a letísk s krytom asfaltovým alebo betónovým</t>
  </si>
  <si>
    <t>737567396</t>
  </si>
  <si>
    <t>02 - SO 02 Chodníky pre peších</t>
  </si>
  <si>
    <t>113107141.S</t>
  </si>
  <si>
    <t>Odstránenie krytu v ploche do 200 m2 asfaltového, hr. vrstvy do 50 mm,  -0,09800t</t>
  </si>
  <si>
    <t>389965840</t>
  </si>
  <si>
    <t>113307122.S</t>
  </si>
  <si>
    <t>Odstránenie podkladu v ploche do 200 m2 z kameniva hrubého drveného, hr.100 do 200 mm,  -0,23500t</t>
  </si>
  <si>
    <t>-70174471</t>
  </si>
  <si>
    <t>113307132.S</t>
  </si>
  <si>
    <t>Odstránenie podkladu v ploche do 200 m2 z betónu prostého, hr. vrstvy 150 do 300 mm,  -0,50000t</t>
  </si>
  <si>
    <t>-79659012</t>
  </si>
  <si>
    <t>122202201.S</t>
  </si>
  <si>
    <t>Odkopávka a prekopávka nezapažená pre cesty, v hornine 3 do 100 m3</t>
  </si>
  <si>
    <t>-719999016</t>
  </si>
  <si>
    <t>162501102.S</t>
  </si>
  <si>
    <t>Vodorovné premiestnenie výkopku po spevnenej ceste z horniny tr.1-4, do 100 m3 na vzdialenosť do 3000 m</t>
  </si>
  <si>
    <t>-481316213</t>
  </si>
  <si>
    <t>162501105.S</t>
  </si>
  <si>
    <t>Vodorovné premiestnenie výkopku po spevnenej ceste z horniny tr.1-4, do 100 m3, príplatok k cene za každých ďalšich a začatých 1000 m</t>
  </si>
  <si>
    <t>-1603391083</t>
  </si>
  <si>
    <t>167101101.S</t>
  </si>
  <si>
    <t>Nakladanie neuľahnutého výkopku z hornín tr.1-4 do 100 m3</t>
  </si>
  <si>
    <t>523574976</t>
  </si>
  <si>
    <t>103640000100.S</t>
  </si>
  <si>
    <t>Zemina pre terénne úpravy - ornica</t>
  </si>
  <si>
    <t>-2138527652</t>
  </si>
  <si>
    <t>171201201.S</t>
  </si>
  <si>
    <t>Uloženie sypaniny na skládky do 100 m3</t>
  </si>
  <si>
    <t>-915764659</t>
  </si>
  <si>
    <t>171209002.S</t>
  </si>
  <si>
    <t>115685005</t>
  </si>
  <si>
    <t>181101102.S</t>
  </si>
  <si>
    <t>Úprava pláne v zárezoch v hornine 1-4 so zhutnením</t>
  </si>
  <si>
    <t>-1365946873</t>
  </si>
  <si>
    <t>181301101.S</t>
  </si>
  <si>
    <t>Rozprestretie ornice v rovine, plocha do 500 m2, hr.do 100 mm</t>
  </si>
  <si>
    <t>262308158</t>
  </si>
  <si>
    <t>564851111.S</t>
  </si>
  <si>
    <t>Podklad zo štrkodrviny s rozprestretím a zhutnením, po zhutnení hr. 150 mm</t>
  </si>
  <si>
    <t>454038984</t>
  </si>
  <si>
    <t>567114211.S</t>
  </si>
  <si>
    <t>Podklad z podkladového betónu PB II tr. C 16/20 hr. 100 mm</t>
  </si>
  <si>
    <t>1725691479</t>
  </si>
  <si>
    <t>596911141.S</t>
  </si>
  <si>
    <t>Kladenie betónovej zámkovej dlažby komunikácií pre peších hr. 60 mm pre peších do 50 m2 so zriadením lôžka z kameniva hr. 30 mm</t>
  </si>
  <si>
    <t>-1544936357</t>
  </si>
  <si>
    <t>592460007700.S</t>
  </si>
  <si>
    <t>Dlažba betónová škárová, rozmer 200x165x60 mm, prírodná</t>
  </si>
  <si>
    <t>383710670</t>
  </si>
  <si>
    <t>596911331.S</t>
  </si>
  <si>
    <t>Kladenie dlažby pre nevidiacich hr. 60 mm do lôžka z kameniva ťaženého s vyplnením škár</t>
  </si>
  <si>
    <t>-1372568082</t>
  </si>
  <si>
    <t>592460007200.S</t>
  </si>
  <si>
    <t>Dlažba betónová pre nevidiacich, rozmer 200x200x60 mm, prírodná</t>
  </si>
  <si>
    <t>1027607587</t>
  </si>
  <si>
    <t>-1852664773</t>
  </si>
  <si>
    <t>915715112</t>
  </si>
  <si>
    <t>Varovný pás samolepiaci z plastových hmatových vodiacich platní šírky 400 mm</t>
  </si>
  <si>
    <t>1476389979</t>
  </si>
  <si>
    <t>917733111.S</t>
  </si>
  <si>
    <t>Osadenie betón. obrubníka bezbariérového do lôžka z betónu prosteho tr. C 30/37,š.do 400 mm</t>
  </si>
  <si>
    <t>1769565294</t>
  </si>
  <si>
    <t>592170000900.S</t>
  </si>
  <si>
    <t>Obrubník cestný bez skosenia rovný, lxšxv 1000x150x260 mm</t>
  </si>
  <si>
    <t>311107577</t>
  </si>
  <si>
    <t>-1708586962</t>
  </si>
  <si>
    <t>2080856251</t>
  </si>
  <si>
    <t>979089012</t>
  </si>
  <si>
    <t>Poplatok za skladovanie - betón</t>
  </si>
  <si>
    <t>1111044331</t>
  </si>
  <si>
    <t>979089212</t>
  </si>
  <si>
    <t>Poplatok za skladovanie - bitúmenové zmesi, uholný decht, dechtové výrobky (17 03 ), ostatné</t>
  </si>
  <si>
    <t>-1740325542</t>
  </si>
  <si>
    <t>998223011.S</t>
  </si>
  <si>
    <t>Presun hmôt pre pozemné komunikácie s krytom dláždeným (822 2.3, 822 5.3) akejkoľvek dĺžky objektu</t>
  </si>
  <si>
    <t>1602986050</t>
  </si>
  <si>
    <t>03 - SO 03 Autobusový záliv</t>
  </si>
  <si>
    <t xml:space="preserve">    5.1 - Komunikácie - komunikácia</t>
  </si>
  <si>
    <t>113152240.S</t>
  </si>
  <si>
    <t>Frézovanie asf. podkladu alebo krytu bez prek., plochy do 500 m2, pruh š. cez 0,5 m do 1 m, hr. 80mm  0,254 t</t>
  </si>
  <si>
    <t>1218579401</t>
  </si>
  <si>
    <t>113307121.S</t>
  </si>
  <si>
    <t>Odstránenie podkladu v ploche do 200 m2 z kameniva hrubého drveného, hr. do 100 mm,  -0,13000t</t>
  </si>
  <si>
    <t>-1141904578</t>
  </si>
  <si>
    <t>1815830442</t>
  </si>
  <si>
    <t>-747774829</t>
  </si>
  <si>
    <t>1557224817</t>
  </si>
  <si>
    <t>-1052682998</t>
  </si>
  <si>
    <t>5.1</t>
  </si>
  <si>
    <t>Komunikácie - komunikácia</t>
  </si>
  <si>
    <t>573211108.S</t>
  </si>
  <si>
    <t>Postrek asfaltový spojovací bez posypu kamenivom z asfaltu cestného v množstve 0,50 kg/m2</t>
  </si>
  <si>
    <t>1168317006</t>
  </si>
  <si>
    <t>-722146575</t>
  </si>
  <si>
    <t>-2067041795</t>
  </si>
  <si>
    <t>561951111.S</t>
  </si>
  <si>
    <t>Recyklácia podkladu za studena na mieste - rozpojenie a reprofilácia hr. do 150 mm plochy do 1000 m2</t>
  </si>
  <si>
    <t>-1830216939</t>
  </si>
  <si>
    <t>1417468459</t>
  </si>
  <si>
    <t>1413253365</t>
  </si>
  <si>
    <t>915721322.S</t>
  </si>
  <si>
    <t>Vodorovné dopravné značenie dvojzložkovým studeným plastom prechodov pre chodcov, šípky, symboly a pod., žltá retroreflexná</t>
  </si>
  <si>
    <t>-307219304</t>
  </si>
  <si>
    <t>-420676304</t>
  </si>
  <si>
    <t>1649253276</t>
  </si>
  <si>
    <t>1760541901</t>
  </si>
  <si>
    <t>2075109414</t>
  </si>
  <si>
    <t>-216634263</t>
  </si>
  <si>
    <t>456179072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</si>
</sst>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7" fillId="0" borderId="22" xfId="0" applyNumberFormat="1" applyFont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topLeftCell="A80" workbookViewId="0">
      <selection activeCell="AI15" sqref="AI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7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67" t="s">
        <v>11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9" t="s">
        <v>13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66">
        <v>44587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21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21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>
      <c r="B18" s="17"/>
      <c r="AR18" s="17"/>
      <c r="BS18" s="14" t="s">
        <v>26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26</v>
      </c>
    </row>
    <row r="20" spans="1:71" s="1" customFormat="1" ht="18.399999999999999" customHeight="1">
      <c r="B20" s="17"/>
      <c r="E20" s="21" t="s">
        <v>21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30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31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32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35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36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37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38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97" t="s">
        <v>41</v>
      </c>
      <c r="Y35" s="198"/>
      <c r="Z35" s="198"/>
      <c r="AA35" s="198"/>
      <c r="AB35" s="198"/>
      <c r="AC35" s="34"/>
      <c r="AD35" s="34"/>
      <c r="AE35" s="34"/>
      <c r="AF35" s="34"/>
      <c r="AG35" s="34"/>
      <c r="AH35" s="34"/>
      <c r="AI35" s="34"/>
      <c r="AJ35" s="34"/>
      <c r="AK35" s="199">
        <f>SUM(AK26:AK33)</f>
        <v>0</v>
      </c>
      <c r="AL35" s="198"/>
      <c r="AM35" s="198"/>
      <c r="AN35" s="198"/>
      <c r="AO35" s="20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10/20</v>
      </c>
      <c r="AR84" s="45"/>
    </row>
    <row r="85" spans="1:91" s="5" customFormat="1" ht="36.950000000000003" customHeight="1">
      <c r="B85" s="46"/>
      <c r="C85" s="47" t="s">
        <v>12</v>
      </c>
      <c r="L85" s="188" t="str">
        <f>K6</f>
        <v>Cesta II/527 Šahy - hranica kraja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Šahy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0">
        <f>IF(AN8= "","",AN8)</f>
        <v>44587</v>
      </c>
      <c r="AN87" s="19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91" t="str">
        <f>IF(E17="","",E17)</f>
        <v xml:space="preserve"> </v>
      </c>
      <c r="AN89" s="192"/>
      <c r="AO89" s="192"/>
      <c r="AP89" s="192"/>
      <c r="AQ89" s="26"/>
      <c r="AR89" s="27"/>
      <c r="AS89" s="193" t="s">
        <v>49</v>
      </c>
      <c r="AT89" s="19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1" t="str">
        <f>IF(E20="","",E20)</f>
        <v xml:space="preserve"> </v>
      </c>
      <c r="AN90" s="192"/>
      <c r="AO90" s="192"/>
      <c r="AP90" s="192"/>
      <c r="AQ90" s="26"/>
      <c r="AR90" s="27"/>
      <c r="AS90" s="195"/>
      <c r="AT90" s="19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5"/>
      <c r="AT91" s="19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80" t="s">
        <v>50</v>
      </c>
      <c r="D92" s="181"/>
      <c r="E92" s="181"/>
      <c r="F92" s="181"/>
      <c r="G92" s="181"/>
      <c r="H92" s="54"/>
      <c r="I92" s="182" t="s">
        <v>51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52</v>
      </c>
      <c r="AH92" s="181"/>
      <c r="AI92" s="181"/>
      <c r="AJ92" s="181"/>
      <c r="AK92" s="181"/>
      <c r="AL92" s="181"/>
      <c r="AM92" s="181"/>
      <c r="AN92" s="182" t="s">
        <v>53</v>
      </c>
      <c r="AO92" s="181"/>
      <c r="AP92" s="184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5">
        <f>ROUND(SUM(AG95:AG97),2)</f>
        <v>0</v>
      </c>
      <c r="AH94" s="185"/>
      <c r="AI94" s="185"/>
      <c r="AJ94" s="185"/>
      <c r="AK94" s="185"/>
      <c r="AL94" s="185"/>
      <c r="AM94" s="185"/>
      <c r="AN94" s="186">
        <f>SUM(AG94,AT94)</f>
        <v>0</v>
      </c>
      <c r="AO94" s="186"/>
      <c r="AP94" s="186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12137.602860000001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>
      <c r="A95" s="73" t="s">
        <v>73</v>
      </c>
      <c r="B95" s="74"/>
      <c r="C95" s="75"/>
      <c r="D95" s="179" t="s">
        <v>74</v>
      </c>
      <c r="E95" s="179"/>
      <c r="F95" s="179"/>
      <c r="G95" s="179"/>
      <c r="H95" s="179"/>
      <c r="I95" s="76"/>
      <c r="J95" s="179" t="s">
        <v>75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'01 - SO 01 Komunikácie'!J30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7" t="s">
        <v>76</v>
      </c>
      <c r="AR95" s="74"/>
      <c r="AS95" s="78">
        <v>0</v>
      </c>
      <c r="AT95" s="79">
        <f>ROUND(SUM(AV95:AW95),2)</f>
        <v>0</v>
      </c>
      <c r="AU95" s="80">
        <f>'01 - SO 01 Komunikácie'!P125</f>
        <v>11785.10253</v>
      </c>
      <c r="AV95" s="79">
        <f>'01 - SO 01 Komunikácie'!J33</f>
        <v>0</v>
      </c>
      <c r="AW95" s="79">
        <f>'01 - SO 01 Komunikácie'!J34</f>
        <v>0</v>
      </c>
      <c r="AX95" s="79">
        <f>'01 - SO 01 Komunikácie'!J35</f>
        <v>0</v>
      </c>
      <c r="AY95" s="79">
        <f>'01 - SO 01 Komunikácie'!J36</f>
        <v>0</v>
      </c>
      <c r="AZ95" s="79">
        <f>'01 - SO 01 Komunikácie'!F33</f>
        <v>0</v>
      </c>
      <c r="BA95" s="79">
        <f>'01 - SO 01 Komunikácie'!F34</f>
        <v>0</v>
      </c>
      <c r="BB95" s="79">
        <f>'01 - SO 01 Komunikácie'!F35</f>
        <v>0</v>
      </c>
      <c r="BC95" s="79">
        <f>'01 - SO 01 Komunikácie'!F36</f>
        <v>0</v>
      </c>
      <c r="BD95" s="81">
        <f>'01 - SO 01 Komunikácie'!F37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69</v>
      </c>
    </row>
    <row r="96" spans="1:91" s="7" customFormat="1" ht="16.5" customHeight="1">
      <c r="A96" s="73" t="s">
        <v>73</v>
      </c>
      <c r="B96" s="74"/>
      <c r="C96" s="75"/>
      <c r="D96" s="179" t="s">
        <v>79</v>
      </c>
      <c r="E96" s="179"/>
      <c r="F96" s="179"/>
      <c r="G96" s="179"/>
      <c r="H96" s="179"/>
      <c r="I96" s="76"/>
      <c r="J96" s="179" t="s">
        <v>80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7">
        <f>'02 - SO 02 Chodníky pre p...'!J30</f>
        <v>0</v>
      </c>
      <c r="AH96" s="178"/>
      <c r="AI96" s="178"/>
      <c r="AJ96" s="178"/>
      <c r="AK96" s="178"/>
      <c r="AL96" s="178"/>
      <c r="AM96" s="178"/>
      <c r="AN96" s="177">
        <f>SUM(AG96,AT96)</f>
        <v>0</v>
      </c>
      <c r="AO96" s="178"/>
      <c r="AP96" s="178"/>
      <c r="AQ96" s="77" t="s">
        <v>76</v>
      </c>
      <c r="AR96" s="74"/>
      <c r="AS96" s="78">
        <v>0</v>
      </c>
      <c r="AT96" s="79">
        <f>ROUND(SUM(AV96:AW96),2)</f>
        <v>0</v>
      </c>
      <c r="AU96" s="80">
        <f>'02 - SO 02 Chodníky pre p...'!P121</f>
        <v>201.59035099999997</v>
      </c>
      <c r="AV96" s="79">
        <f>'02 - SO 02 Chodníky pre p...'!J33</f>
        <v>0</v>
      </c>
      <c r="AW96" s="79">
        <f>'02 - SO 02 Chodníky pre p...'!J34</f>
        <v>0</v>
      </c>
      <c r="AX96" s="79">
        <f>'02 - SO 02 Chodníky pre p...'!J35</f>
        <v>0</v>
      </c>
      <c r="AY96" s="79">
        <f>'02 - SO 02 Chodníky pre p...'!J36</f>
        <v>0</v>
      </c>
      <c r="AZ96" s="79">
        <f>'02 - SO 02 Chodníky pre p...'!F33</f>
        <v>0</v>
      </c>
      <c r="BA96" s="79">
        <f>'02 - SO 02 Chodníky pre p...'!F34</f>
        <v>0</v>
      </c>
      <c r="BB96" s="79">
        <f>'02 - SO 02 Chodníky pre p...'!F35</f>
        <v>0</v>
      </c>
      <c r="BC96" s="79">
        <f>'02 - SO 02 Chodníky pre p...'!F36</f>
        <v>0</v>
      </c>
      <c r="BD96" s="81">
        <f>'02 - SO 02 Chodníky pre p...'!F37</f>
        <v>0</v>
      </c>
      <c r="BT96" s="82" t="s">
        <v>77</v>
      </c>
      <c r="BV96" s="82" t="s">
        <v>71</v>
      </c>
      <c r="BW96" s="82" t="s">
        <v>81</v>
      </c>
      <c r="BX96" s="82" t="s">
        <v>4</v>
      </c>
      <c r="CL96" s="82" t="s">
        <v>1</v>
      </c>
      <c r="CM96" s="82" t="s">
        <v>69</v>
      </c>
    </row>
    <row r="97" spans="1:91" s="7" customFormat="1" ht="16.5" customHeight="1">
      <c r="A97" s="73" t="s">
        <v>73</v>
      </c>
      <c r="B97" s="74"/>
      <c r="C97" s="75"/>
      <c r="D97" s="179" t="s">
        <v>82</v>
      </c>
      <c r="E97" s="179"/>
      <c r="F97" s="179"/>
      <c r="G97" s="179"/>
      <c r="H97" s="179"/>
      <c r="I97" s="76"/>
      <c r="J97" s="179" t="s">
        <v>83</v>
      </c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7">
        <f>'03 - SO 03 Autobusový záliv'!J30</f>
        <v>0</v>
      </c>
      <c r="AH97" s="178"/>
      <c r="AI97" s="178"/>
      <c r="AJ97" s="178"/>
      <c r="AK97" s="178"/>
      <c r="AL97" s="178"/>
      <c r="AM97" s="178"/>
      <c r="AN97" s="177">
        <f>SUM(AG97,AT97)</f>
        <v>0</v>
      </c>
      <c r="AO97" s="178"/>
      <c r="AP97" s="178"/>
      <c r="AQ97" s="77" t="s">
        <v>76</v>
      </c>
      <c r="AR97" s="74"/>
      <c r="AS97" s="83">
        <v>0</v>
      </c>
      <c r="AT97" s="84">
        <f>ROUND(SUM(AV97:AW97),2)</f>
        <v>0</v>
      </c>
      <c r="AU97" s="85">
        <f>'03 - SO 03 Autobusový záliv'!P123</f>
        <v>150.90997999999999</v>
      </c>
      <c r="AV97" s="84">
        <f>'03 - SO 03 Autobusový záliv'!J33</f>
        <v>0</v>
      </c>
      <c r="AW97" s="84">
        <f>'03 - SO 03 Autobusový záliv'!J34</f>
        <v>0</v>
      </c>
      <c r="AX97" s="84">
        <f>'03 - SO 03 Autobusový záliv'!J35</f>
        <v>0</v>
      </c>
      <c r="AY97" s="84">
        <f>'03 - SO 03 Autobusový záliv'!J36</f>
        <v>0</v>
      </c>
      <c r="AZ97" s="84">
        <f>'03 - SO 03 Autobusový záliv'!F33</f>
        <v>0</v>
      </c>
      <c r="BA97" s="84">
        <f>'03 - SO 03 Autobusový záliv'!F34</f>
        <v>0</v>
      </c>
      <c r="BB97" s="84">
        <f>'03 - SO 03 Autobusový záliv'!F35</f>
        <v>0</v>
      </c>
      <c r="BC97" s="84">
        <f>'03 - SO 03 Autobusový záliv'!F36</f>
        <v>0</v>
      </c>
      <c r="BD97" s="86">
        <f>'03 - SO 03 Autobusový záliv'!F37</f>
        <v>0</v>
      </c>
      <c r="BT97" s="82" t="s">
        <v>77</v>
      </c>
      <c r="BV97" s="82" t="s">
        <v>71</v>
      </c>
      <c r="BW97" s="82" t="s">
        <v>84</v>
      </c>
      <c r="BX97" s="82" t="s">
        <v>4</v>
      </c>
      <c r="CL97" s="82" t="s">
        <v>1</v>
      </c>
      <c r="CM97" s="82" t="s">
        <v>69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5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SO 01 Komunikácie'!C2" display="/" xr:uid="{00000000-0004-0000-0000-000000000000}"/>
    <hyperlink ref="A96" location="'02 - SO 02 Chodníky pre p...'!C2" display="/" xr:uid="{00000000-0004-0000-0000-000001000000}"/>
    <hyperlink ref="A97" location="'03 - SO 03 Autobusový záliv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0"/>
  <sheetViews>
    <sheetView showGridLines="0" workbookViewId="0">
      <selection activeCell="I128" sqref="I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85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Cesta II/527 Šahy - hranica kraja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8" t="s">
        <v>87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44587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7" t="str">
        <f>'Rekapitulácia stavby'!E14</f>
        <v xml:space="preserve"> </v>
      </c>
      <c r="F18" s="167"/>
      <c r="G18" s="167"/>
      <c r="H18" s="167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0" t="s">
        <v>1</v>
      </c>
      <c r="F27" s="170"/>
      <c r="G27" s="170"/>
      <c r="H27" s="17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ROUND(J125,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ROUND((SUM(BE125:BE179)),  2)</f>
        <v>0</v>
      </c>
      <c r="G33" s="26"/>
      <c r="H33" s="26"/>
      <c r="I33" s="95">
        <v>0.2</v>
      </c>
      <c r="J33" s="94">
        <f>ROUND(((SUM(BE125:BE179))*I33),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ROUND((SUM(BF125:BF179)),  2)</f>
        <v>0</v>
      </c>
      <c r="G34" s="26"/>
      <c r="H34" s="26"/>
      <c r="I34" s="95">
        <v>0.2</v>
      </c>
      <c r="J34" s="94">
        <f>ROUND(((SUM(BF125:BF179))*I34),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ROUND((SUM(BG125:BG179)),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ROUND((SUM(BH125:BH179)),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ROUND((SUM(BI125:BI179)),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Cesta II/527 Šahy - hranica kraja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8" t="str">
        <f>E9</f>
        <v>01 - SO 01 Komunikácie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Šahy</v>
      </c>
      <c r="G89" s="26"/>
      <c r="H89" s="26"/>
      <c r="I89" s="23" t="s">
        <v>18</v>
      </c>
      <c r="J89" s="49">
        <f>IF(J12="","",J12)</f>
        <v>44587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J125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J126</f>
        <v>0</v>
      </c>
      <c r="L97" s="107"/>
    </row>
    <row r="98" spans="1:31" s="10" customFormat="1" ht="19.899999999999999" customHeight="1">
      <c r="B98" s="111"/>
      <c r="D98" s="112" t="s">
        <v>94</v>
      </c>
      <c r="E98" s="113"/>
      <c r="F98" s="113"/>
      <c r="G98" s="113"/>
      <c r="H98" s="113"/>
      <c r="I98" s="113"/>
      <c r="J98" s="114">
        <f>J127</f>
        <v>0</v>
      </c>
      <c r="L98" s="111"/>
    </row>
    <row r="99" spans="1:31" s="10" customFormat="1" ht="19.899999999999999" customHeight="1">
      <c r="B99" s="111"/>
      <c r="D99" s="112" t="s">
        <v>95</v>
      </c>
      <c r="E99" s="113"/>
      <c r="F99" s="113"/>
      <c r="G99" s="113"/>
      <c r="H99" s="113"/>
      <c r="I99" s="113"/>
      <c r="J99" s="114">
        <f>J132</f>
        <v>0</v>
      </c>
      <c r="L99" s="111"/>
    </row>
    <row r="100" spans="1:31" s="10" customFormat="1" ht="19.899999999999999" customHeight="1">
      <c r="B100" s="111"/>
      <c r="D100" s="112" t="s">
        <v>96</v>
      </c>
      <c r="E100" s="113"/>
      <c r="F100" s="113"/>
      <c r="G100" s="113"/>
      <c r="H100" s="113"/>
      <c r="I100" s="113"/>
      <c r="J100" s="114">
        <f>J135</f>
        <v>0</v>
      </c>
      <c r="L100" s="111"/>
    </row>
    <row r="101" spans="1:31" s="10" customFormat="1" ht="19.899999999999999" customHeight="1">
      <c r="B101" s="111"/>
      <c r="D101" s="112" t="s">
        <v>97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1:31" s="10" customFormat="1" ht="19.899999999999999" customHeight="1">
      <c r="B102" s="111"/>
      <c r="D102" s="112" t="s">
        <v>98</v>
      </c>
      <c r="E102" s="113"/>
      <c r="F102" s="113"/>
      <c r="G102" s="113"/>
      <c r="H102" s="113"/>
      <c r="I102" s="113"/>
      <c r="J102" s="114">
        <f>J142</f>
        <v>0</v>
      </c>
      <c r="L102" s="111"/>
    </row>
    <row r="103" spans="1:31" s="10" customFormat="1" ht="19.899999999999999" customHeight="1">
      <c r="B103" s="111"/>
      <c r="D103" s="112" t="s">
        <v>99</v>
      </c>
      <c r="E103" s="113"/>
      <c r="F103" s="113"/>
      <c r="G103" s="113"/>
      <c r="H103" s="113"/>
      <c r="I103" s="113"/>
      <c r="J103" s="114">
        <f>J147</f>
        <v>0</v>
      </c>
      <c r="L103" s="111"/>
    </row>
    <row r="104" spans="1:31" s="10" customFormat="1" ht="19.899999999999999" customHeight="1">
      <c r="B104" s="111"/>
      <c r="D104" s="112" t="s">
        <v>100</v>
      </c>
      <c r="E104" s="113"/>
      <c r="F104" s="113"/>
      <c r="G104" s="113"/>
      <c r="H104" s="113"/>
      <c r="I104" s="113"/>
      <c r="J104" s="114">
        <f>J149</f>
        <v>0</v>
      </c>
      <c r="L104" s="111"/>
    </row>
    <row r="105" spans="1:31" s="10" customFormat="1" ht="19.899999999999999" customHeight="1">
      <c r="B105" s="111"/>
      <c r="D105" s="112" t="s">
        <v>101</v>
      </c>
      <c r="E105" s="113"/>
      <c r="F105" s="113"/>
      <c r="G105" s="113"/>
      <c r="H105" s="113"/>
      <c r="I105" s="113"/>
      <c r="J105" s="114">
        <f>J178</f>
        <v>0</v>
      </c>
      <c r="L105" s="111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102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02" t="str">
        <f>E7</f>
        <v>Cesta II/527 Šahy - hranica kraja</v>
      </c>
      <c r="F115" s="203"/>
      <c r="G115" s="203"/>
      <c r="H115" s="203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86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8" t="str">
        <f>E9</f>
        <v>01 - SO 01 Komunikácie</v>
      </c>
      <c r="F117" s="201"/>
      <c r="G117" s="201"/>
      <c r="H117" s="201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F12</f>
        <v>Šahy</v>
      </c>
      <c r="G119" s="26"/>
      <c r="H119" s="26"/>
      <c r="I119" s="23" t="s">
        <v>18</v>
      </c>
      <c r="J119" s="49">
        <f>IF(J12="","",J12)</f>
        <v>44587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19</v>
      </c>
      <c r="D121" s="26"/>
      <c r="E121" s="26"/>
      <c r="F121" s="21" t="str">
        <f>E15</f>
        <v xml:space="preserve"> </v>
      </c>
      <c r="G121" s="26"/>
      <c r="H121" s="26"/>
      <c r="I121" s="23" t="s">
        <v>24</v>
      </c>
      <c r="J121" s="24" t="str">
        <f>E21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23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27</v>
      </c>
      <c r="J122" s="24" t="str">
        <f>E24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5"/>
      <c r="B124" s="116"/>
      <c r="C124" s="117" t="s">
        <v>103</v>
      </c>
      <c r="D124" s="118" t="s">
        <v>54</v>
      </c>
      <c r="E124" s="118" t="s">
        <v>50</v>
      </c>
      <c r="F124" s="118" t="s">
        <v>51</v>
      </c>
      <c r="G124" s="118" t="s">
        <v>104</v>
      </c>
      <c r="H124" s="118" t="s">
        <v>105</v>
      </c>
      <c r="I124" s="118" t="s">
        <v>106</v>
      </c>
      <c r="J124" s="119" t="s">
        <v>90</v>
      </c>
      <c r="K124" s="120" t="s">
        <v>107</v>
      </c>
      <c r="L124" s="121"/>
      <c r="M124" s="56" t="s">
        <v>1</v>
      </c>
      <c r="N124" s="57" t="s">
        <v>33</v>
      </c>
      <c r="O124" s="57" t="s">
        <v>108</v>
      </c>
      <c r="P124" s="57" t="s">
        <v>109</v>
      </c>
      <c r="Q124" s="57" t="s">
        <v>110</v>
      </c>
      <c r="R124" s="57" t="s">
        <v>111</v>
      </c>
      <c r="S124" s="57" t="s">
        <v>112</v>
      </c>
      <c r="T124" s="58" t="s">
        <v>113</v>
      </c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</row>
    <row r="125" spans="1:65" s="2" customFormat="1" ht="22.9" customHeight="1">
      <c r="A125" s="26"/>
      <c r="B125" s="27"/>
      <c r="C125" s="63" t="s">
        <v>91</v>
      </c>
      <c r="D125" s="26"/>
      <c r="E125" s="26"/>
      <c r="F125" s="26"/>
      <c r="G125" s="26"/>
      <c r="H125" s="26"/>
      <c r="I125" s="26"/>
      <c r="J125" s="122">
        <f>BK125</f>
        <v>0</v>
      </c>
      <c r="K125" s="26"/>
      <c r="L125" s="27"/>
      <c r="M125" s="59"/>
      <c r="N125" s="50"/>
      <c r="O125" s="60"/>
      <c r="P125" s="123">
        <f>P126</f>
        <v>11785.10253</v>
      </c>
      <c r="Q125" s="60"/>
      <c r="R125" s="123">
        <f>R126</f>
        <v>8193.6259800000007</v>
      </c>
      <c r="S125" s="60"/>
      <c r="T125" s="124">
        <f>T126</f>
        <v>9853.9710000000014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92</v>
      </c>
      <c r="BK125" s="125">
        <f>BK126</f>
        <v>0</v>
      </c>
    </row>
    <row r="126" spans="1:65" s="12" customFormat="1" ht="25.9" customHeight="1">
      <c r="B126" s="126"/>
      <c r="D126" s="127" t="s">
        <v>68</v>
      </c>
      <c r="E126" s="128" t="s">
        <v>114</v>
      </c>
      <c r="F126" s="128" t="s">
        <v>115</v>
      </c>
      <c r="J126" s="129">
        <f>BK126</f>
        <v>0</v>
      </c>
      <c r="L126" s="126"/>
      <c r="M126" s="130"/>
      <c r="N126" s="131"/>
      <c r="O126" s="131"/>
      <c r="P126" s="132">
        <f>P127+P132+P135+P137+P142+P147+P149+P178</f>
        <v>11785.10253</v>
      </c>
      <c r="Q126" s="131"/>
      <c r="R126" s="132">
        <f>R127+R132+R135+R137+R142+R147+R149+R178</f>
        <v>8193.6259800000007</v>
      </c>
      <c r="S126" s="131"/>
      <c r="T126" s="133">
        <f>T127+T132+T135+T137+T142+T147+T149+T178</f>
        <v>9853.9710000000014</v>
      </c>
      <c r="AR126" s="127" t="s">
        <v>77</v>
      </c>
      <c r="AT126" s="134" t="s">
        <v>68</v>
      </c>
      <c r="AU126" s="134" t="s">
        <v>69</v>
      </c>
      <c r="AY126" s="127" t="s">
        <v>116</v>
      </c>
      <c r="BK126" s="135">
        <f>BK127+BK132+BK135+BK137+BK142+BK147+BK149+BK178</f>
        <v>0</v>
      </c>
    </row>
    <row r="127" spans="1:65" s="12" customFormat="1" ht="22.9" customHeight="1">
      <c r="B127" s="126"/>
      <c r="D127" s="127" t="s">
        <v>68</v>
      </c>
      <c r="E127" s="136" t="s">
        <v>77</v>
      </c>
      <c r="F127" s="136" t="s">
        <v>117</v>
      </c>
      <c r="J127" s="137">
        <f>BK127</f>
        <v>0</v>
      </c>
      <c r="L127" s="126"/>
      <c r="M127" s="130"/>
      <c r="N127" s="131"/>
      <c r="O127" s="131"/>
      <c r="P127" s="132">
        <f>SUM(P128:P131)</f>
        <v>798.91674</v>
      </c>
      <c r="Q127" s="131"/>
      <c r="R127" s="132">
        <f>SUM(R128:R131)</f>
        <v>9.1326600000000013</v>
      </c>
      <c r="S127" s="131"/>
      <c r="T127" s="133">
        <f>SUM(T128:T131)</f>
        <v>9260.4720000000016</v>
      </c>
      <c r="AR127" s="127" t="s">
        <v>77</v>
      </c>
      <c r="AT127" s="134" t="s">
        <v>68</v>
      </c>
      <c r="AU127" s="134" t="s">
        <v>77</v>
      </c>
      <c r="AY127" s="127" t="s">
        <v>116</v>
      </c>
      <c r="BK127" s="135">
        <f>SUM(BK128:BK131)</f>
        <v>0</v>
      </c>
    </row>
    <row r="128" spans="1:65" s="2" customFormat="1" ht="21.75" customHeight="1">
      <c r="A128" s="26"/>
      <c r="B128" s="138"/>
      <c r="C128" s="139" t="s">
        <v>77</v>
      </c>
      <c r="D128" s="139" t="s">
        <v>118</v>
      </c>
      <c r="E128" s="140" t="s">
        <v>119</v>
      </c>
      <c r="F128" s="141" t="s">
        <v>120</v>
      </c>
      <c r="G128" s="142" t="s">
        <v>121</v>
      </c>
      <c r="H128" s="143">
        <v>4788</v>
      </c>
      <c r="I128" s="143"/>
      <c r="J128" s="143">
        <f>ROUND(I128*H128,3)</f>
        <v>0</v>
      </c>
      <c r="K128" s="144"/>
      <c r="L128" s="27"/>
      <c r="M128" s="145" t="s">
        <v>1</v>
      </c>
      <c r="N128" s="146" t="s">
        <v>35</v>
      </c>
      <c r="O128" s="147">
        <v>4.8000000000000001E-2</v>
      </c>
      <c r="P128" s="147">
        <f>O128*H128</f>
        <v>229.82400000000001</v>
      </c>
      <c r="Q128" s="147">
        <v>0</v>
      </c>
      <c r="R128" s="147">
        <f>Q128*H128</f>
        <v>0</v>
      </c>
      <c r="S128" s="147">
        <v>0.13</v>
      </c>
      <c r="T128" s="148">
        <f>S128*H128</f>
        <v>622.44000000000005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9" t="s">
        <v>122</v>
      </c>
      <c r="AT128" s="149" t="s">
        <v>118</v>
      </c>
      <c r="AU128" s="149" t="s">
        <v>123</v>
      </c>
      <c r="AY128" s="14" t="s">
        <v>116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4" t="s">
        <v>123</v>
      </c>
      <c r="BK128" s="151">
        <f>ROUND(I128*H128,3)</f>
        <v>0</v>
      </c>
      <c r="BL128" s="14" t="s">
        <v>122</v>
      </c>
      <c r="BM128" s="149" t="s">
        <v>124</v>
      </c>
    </row>
    <row r="129" spans="1:65" s="2" customFormat="1" ht="21.75" customHeight="1">
      <c r="A129" s="26"/>
      <c r="B129" s="138"/>
      <c r="C129" s="139" t="s">
        <v>123</v>
      </c>
      <c r="D129" s="139" t="s">
        <v>118</v>
      </c>
      <c r="E129" s="140" t="s">
        <v>125</v>
      </c>
      <c r="F129" s="141" t="s">
        <v>126</v>
      </c>
      <c r="G129" s="142" t="s">
        <v>121</v>
      </c>
      <c r="H129" s="143">
        <v>32358</v>
      </c>
      <c r="I129" s="143"/>
      <c r="J129" s="143">
        <f>ROUND(I129*H129,3)</f>
        <v>0</v>
      </c>
      <c r="K129" s="144"/>
      <c r="L129" s="27"/>
      <c r="M129" s="145" t="s">
        <v>1</v>
      </c>
      <c r="N129" s="146" t="s">
        <v>35</v>
      </c>
      <c r="O129" s="147">
        <v>1.528E-2</v>
      </c>
      <c r="P129" s="147">
        <f>O129*H129</f>
        <v>494.43024000000003</v>
      </c>
      <c r="Q129" s="147">
        <v>2.7E-4</v>
      </c>
      <c r="R129" s="147">
        <f>Q129*H129</f>
        <v>8.7366600000000005</v>
      </c>
      <c r="S129" s="147">
        <v>0.254</v>
      </c>
      <c r="T129" s="148">
        <f>S129*H129</f>
        <v>8218.9320000000007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9" t="s">
        <v>122</v>
      </c>
      <c r="AT129" s="149" t="s">
        <v>118</v>
      </c>
      <c r="AU129" s="149" t="s">
        <v>123</v>
      </c>
      <c r="AY129" s="14" t="s">
        <v>116</v>
      </c>
      <c r="BE129" s="150">
        <f>IF(N129="základná",J129,0)</f>
        <v>0</v>
      </c>
      <c r="BF129" s="150">
        <f>IF(N129="znížená",J129,0)</f>
        <v>0</v>
      </c>
      <c r="BG129" s="150">
        <f>IF(N129="zákl. prenesená",J129,0)</f>
        <v>0</v>
      </c>
      <c r="BH129" s="150">
        <f>IF(N129="zníž. prenesená",J129,0)</f>
        <v>0</v>
      </c>
      <c r="BI129" s="150">
        <f>IF(N129="nulová",J129,0)</f>
        <v>0</v>
      </c>
      <c r="BJ129" s="14" t="s">
        <v>123</v>
      </c>
      <c r="BK129" s="151">
        <f>ROUND(I129*H129,3)</f>
        <v>0</v>
      </c>
      <c r="BL129" s="14" t="s">
        <v>122</v>
      </c>
      <c r="BM129" s="149" t="s">
        <v>127</v>
      </c>
    </row>
    <row r="130" spans="1:65" s="2" customFormat="1" ht="21.75" customHeight="1">
      <c r="A130" s="26"/>
      <c r="B130" s="138"/>
      <c r="C130" s="139" t="s">
        <v>128</v>
      </c>
      <c r="D130" s="139" t="s">
        <v>118</v>
      </c>
      <c r="E130" s="140" t="s">
        <v>129</v>
      </c>
      <c r="F130" s="141" t="s">
        <v>130</v>
      </c>
      <c r="G130" s="142" t="s">
        <v>121</v>
      </c>
      <c r="H130" s="143">
        <v>1650</v>
      </c>
      <c r="I130" s="143"/>
      <c r="J130" s="143">
        <f>ROUND(I130*H130,3)</f>
        <v>0</v>
      </c>
      <c r="K130" s="144"/>
      <c r="L130" s="27"/>
      <c r="M130" s="145" t="s">
        <v>1</v>
      </c>
      <c r="N130" s="146" t="s">
        <v>35</v>
      </c>
      <c r="O130" s="147">
        <v>4.5249999999999999E-2</v>
      </c>
      <c r="P130" s="147">
        <f>O130*H130</f>
        <v>74.662499999999994</v>
      </c>
      <c r="Q130" s="147">
        <v>2.4000000000000001E-4</v>
      </c>
      <c r="R130" s="147">
        <f>Q130*H130</f>
        <v>0.39600000000000002</v>
      </c>
      <c r="S130" s="147">
        <v>0.254</v>
      </c>
      <c r="T130" s="148">
        <f>S130*H130</f>
        <v>419.1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9" t="s">
        <v>122</v>
      </c>
      <c r="AT130" s="149" t="s">
        <v>118</v>
      </c>
      <c r="AU130" s="149" t="s">
        <v>123</v>
      </c>
      <c r="AY130" s="14" t="s">
        <v>116</v>
      </c>
      <c r="BE130" s="150">
        <f>IF(N130="základná",J130,0)</f>
        <v>0</v>
      </c>
      <c r="BF130" s="150">
        <f>IF(N130="znížená",J130,0)</f>
        <v>0</v>
      </c>
      <c r="BG130" s="150">
        <f>IF(N130="zákl. prenesená",J130,0)</f>
        <v>0</v>
      </c>
      <c r="BH130" s="150">
        <f>IF(N130="zníž. prenesená",J130,0)</f>
        <v>0</v>
      </c>
      <c r="BI130" s="150">
        <f>IF(N130="nulová",J130,0)</f>
        <v>0</v>
      </c>
      <c r="BJ130" s="14" t="s">
        <v>123</v>
      </c>
      <c r="BK130" s="151">
        <f>ROUND(I130*H130,3)</f>
        <v>0</v>
      </c>
      <c r="BL130" s="14" t="s">
        <v>122</v>
      </c>
      <c r="BM130" s="149" t="s">
        <v>131</v>
      </c>
    </row>
    <row r="131" spans="1:65" s="2" customFormat="1" ht="21.75" customHeight="1">
      <c r="A131" s="26"/>
      <c r="B131" s="138"/>
      <c r="C131" s="139" t="s">
        <v>122</v>
      </c>
      <c r="D131" s="139" t="s">
        <v>118</v>
      </c>
      <c r="E131" s="140" t="s">
        <v>132</v>
      </c>
      <c r="F131" s="141" t="s">
        <v>133</v>
      </c>
      <c r="G131" s="142" t="s">
        <v>134</v>
      </c>
      <c r="H131" s="143">
        <v>1174.1310000000001</v>
      </c>
      <c r="I131" s="143"/>
      <c r="J131" s="143">
        <f>ROUND(I131*H131,3)</f>
        <v>0</v>
      </c>
      <c r="K131" s="144"/>
      <c r="L131" s="27"/>
      <c r="M131" s="145" t="s">
        <v>1</v>
      </c>
      <c r="N131" s="146" t="s">
        <v>35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9" t="s">
        <v>122</v>
      </c>
      <c r="AT131" s="149" t="s">
        <v>118</v>
      </c>
      <c r="AU131" s="149" t="s">
        <v>123</v>
      </c>
      <c r="AY131" s="14" t="s">
        <v>116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123</v>
      </c>
      <c r="BK131" s="151">
        <f>ROUND(I131*H131,3)</f>
        <v>0</v>
      </c>
      <c r="BL131" s="14" t="s">
        <v>122</v>
      </c>
      <c r="BM131" s="149" t="s">
        <v>135</v>
      </c>
    </row>
    <row r="132" spans="1:65" s="12" customFormat="1" ht="22.9" customHeight="1">
      <c r="B132" s="126"/>
      <c r="D132" s="127" t="s">
        <v>68</v>
      </c>
      <c r="E132" s="136" t="s">
        <v>136</v>
      </c>
      <c r="F132" s="136" t="s">
        <v>137</v>
      </c>
      <c r="J132" s="137">
        <f>BK132</f>
        <v>0</v>
      </c>
      <c r="L132" s="126"/>
      <c r="M132" s="130"/>
      <c r="N132" s="131"/>
      <c r="O132" s="131"/>
      <c r="P132" s="132">
        <f>SUM(P133:P134)</f>
        <v>110.688</v>
      </c>
      <c r="Q132" s="131"/>
      <c r="R132" s="132">
        <f>SUM(R133:R134)</f>
        <v>6.36456</v>
      </c>
      <c r="S132" s="131"/>
      <c r="T132" s="133">
        <f>SUM(T133:T134)</f>
        <v>0</v>
      </c>
      <c r="AR132" s="127" t="s">
        <v>77</v>
      </c>
      <c r="AT132" s="134" t="s">
        <v>68</v>
      </c>
      <c r="AU132" s="134" t="s">
        <v>77</v>
      </c>
      <c r="AY132" s="127" t="s">
        <v>116</v>
      </c>
      <c r="BK132" s="135">
        <f>SUM(BK133:BK134)</f>
        <v>0</v>
      </c>
    </row>
    <row r="133" spans="1:65" s="2" customFormat="1" ht="16.5" customHeight="1">
      <c r="A133" s="26"/>
      <c r="B133" s="138"/>
      <c r="C133" s="139" t="s">
        <v>138</v>
      </c>
      <c r="D133" s="139" t="s">
        <v>118</v>
      </c>
      <c r="E133" s="140" t="s">
        <v>139</v>
      </c>
      <c r="F133" s="141" t="s">
        <v>140</v>
      </c>
      <c r="G133" s="142" t="s">
        <v>121</v>
      </c>
      <c r="H133" s="143">
        <v>9224</v>
      </c>
      <c r="I133" s="143"/>
      <c r="J133" s="143">
        <f>ROUND(I133*H133,3)</f>
        <v>0</v>
      </c>
      <c r="K133" s="144"/>
      <c r="L133" s="27"/>
      <c r="M133" s="145" t="s">
        <v>1</v>
      </c>
      <c r="N133" s="146" t="s">
        <v>35</v>
      </c>
      <c r="O133" s="147">
        <v>1.2E-2</v>
      </c>
      <c r="P133" s="147">
        <f>O133*H133</f>
        <v>110.688</v>
      </c>
      <c r="Q133" s="147">
        <v>6.4000000000000005E-4</v>
      </c>
      <c r="R133" s="147">
        <f>Q133*H133</f>
        <v>5.9033600000000002</v>
      </c>
      <c r="S133" s="147">
        <v>0</v>
      </c>
      <c r="T133" s="148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9" t="s">
        <v>122</v>
      </c>
      <c r="AT133" s="149" t="s">
        <v>118</v>
      </c>
      <c r="AU133" s="149" t="s">
        <v>123</v>
      </c>
      <c r="AY133" s="14" t="s">
        <v>116</v>
      </c>
      <c r="BE133" s="150">
        <f>IF(N133="základná",J133,0)</f>
        <v>0</v>
      </c>
      <c r="BF133" s="150">
        <f>IF(N133="znížená",J133,0)</f>
        <v>0</v>
      </c>
      <c r="BG133" s="150">
        <f>IF(N133="zákl. prenesená",J133,0)</f>
        <v>0</v>
      </c>
      <c r="BH133" s="150">
        <f>IF(N133="zníž. prenesená",J133,0)</f>
        <v>0</v>
      </c>
      <c r="BI133" s="150">
        <f>IF(N133="nulová",J133,0)</f>
        <v>0</v>
      </c>
      <c r="BJ133" s="14" t="s">
        <v>123</v>
      </c>
      <c r="BK133" s="151">
        <f>ROUND(I133*H133,3)</f>
        <v>0</v>
      </c>
      <c r="BL133" s="14" t="s">
        <v>122</v>
      </c>
      <c r="BM133" s="149" t="s">
        <v>141</v>
      </c>
    </row>
    <row r="134" spans="1:65" s="2" customFormat="1" ht="16.5" customHeight="1">
      <c r="A134" s="26"/>
      <c r="B134" s="138"/>
      <c r="C134" s="152" t="s">
        <v>142</v>
      </c>
      <c r="D134" s="152" t="s">
        <v>143</v>
      </c>
      <c r="E134" s="153" t="s">
        <v>144</v>
      </c>
      <c r="F134" s="154" t="s">
        <v>145</v>
      </c>
      <c r="G134" s="155" t="s">
        <v>146</v>
      </c>
      <c r="H134" s="156">
        <v>461.2</v>
      </c>
      <c r="I134" s="156"/>
      <c r="J134" s="156">
        <f>ROUND(I134*H134,3)</f>
        <v>0</v>
      </c>
      <c r="K134" s="157"/>
      <c r="L134" s="158"/>
      <c r="M134" s="159" t="s">
        <v>1</v>
      </c>
      <c r="N134" s="160" t="s">
        <v>35</v>
      </c>
      <c r="O134" s="147">
        <v>0</v>
      </c>
      <c r="P134" s="147">
        <f>O134*H134</f>
        <v>0</v>
      </c>
      <c r="Q134" s="147">
        <v>1E-3</v>
      </c>
      <c r="R134" s="147">
        <f>Q134*H134</f>
        <v>0.4612</v>
      </c>
      <c r="S134" s="147">
        <v>0</v>
      </c>
      <c r="T134" s="148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147</v>
      </c>
      <c r="AT134" s="149" t="s">
        <v>143</v>
      </c>
      <c r="AU134" s="149" t="s">
        <v>123</v>
      </c>
      <c r="AY134" s="14" t="s">
        <v>116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123</v>
      </c>
      <c r="BK134" s="151">
        <f>ROUND(I134*H134,3)</f>
        <v>0</v>
      </c>
      <c r="BL134" s="14" t="s">
        <v>122</v>
      </c>
      <c r="BM134" s="149" t="s">
        <v>148</v>
      </c>
    </row>
    <row r="135" spans="1:65" s="12" customFormat="1" ht="22.9" customHeight="1">
      <c r="B135" s="126"/>
      <c r="D135" s="127" t="s">
        <v>68</v>
      </c>
      <c r="E135" s="136" t="s">
        <v>123</v>
      </c>
      <c r="F135" s="136" t="s">
        <v>149</v>
      </c>
      <c r="J135" s="137">
        <f>BK135</f>
        <v>0</v>
      </c>
      <c r="L135" s="126"/>
      <c r="M135" s="130"/>
      <c r="N135" s="131"/>
      <c r="O135" s="131"/>
      <c r="P135" s="132">
        <f>P136</f>
        <v>50</v>
      </c>
      <c r="Q135" s="131"/>
      <c r="R135" s="132">
        <f>R136</f>
        <v>0.12999999999999998</v>
      </c>
      <c r="S135" s="131"/>
      <c r="T135" s="133">
        <f>T136</f>
        <v>0</v>
      </c>
      <c r="AR135" s="127" t="s">
        <v>77</v>
      </c>
      <c r="AT135" s="134" t="s">
        <v>68</v>
      </c>
      <c r="AU135" s="134" t="s">
        <v>77</v>
      </c>
      <c r="AY135" s="127" t="s">
        <v>116</v>
      </c>
      <c r="BK135" s="135">
        <f>BK136</f>
        <v>0</v>
      </c>
    </row>
    <row r="136" spans="1:65" s="2" customFormat="1" ht="21.75" customHeight="1">
      <c r="A136" s="26"/>
      <c r="B136" s="138"/>
      <c r="C136" s="139" t="s">
        <v>150</v>
      </c>
      <c r="D136" s="139" t="s">
        <v>118</v>
      </c>
      <c r="E136" s="140" t="s">
        <v>151</v>
      </c>
      <c r="F136" s="141" t="s">
        <v>152</v>
      </c>
      <c r="G136" s="142" t="s">
        <v>121</v>
      </c>
      <c r="H136" s="143">
        <v>500</v>
      </c>
      <c r="I136" s="143"/>
      <c r="J136" s="143">
        <f>ROUND(I136*H136,3)</f>
        <v>0</v>
      </c>
      <c r="K136" s="144"/>
      <c r="L136" s="27"/>
      <c r="M136" s="145" t="s">
        <v>1</v>
      </c>
      <c r="N136" s="146" t="s">
        <v>35</v>
      </c>
      <c r="O136" s="147">
        <v>0.1</v>
      </c>
      <c r="P136" s="147">
        <f>O136*H136</f>
        <v>50</v>
      </c>
      <c r="Q136" s="147">
        <v>2.5999999999999998E-4</v>
      </c>
      <c r="R136" s="147">
        <f>Q136*H136</f>
        <v>0.12999999999999998</v>
      </c>
      <c r="S136" s="147">
        <v>0</v>
      </c>
      <c r="T136" s="148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9" t="s">
        <v>122</v>
      </c>
      <c r="AT136" s="149" t="s">
        <v>118</v>
      </c>
      <c r="AU136" s="149" t="s">
        <v>123</v>
      </c>
      <c r="AY136" s="14" t="s">
        <v>116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4" t="s">
        <v>123</v>
      </c>
      <c r="BK136" s="151">
        <f>ROUND(I136*H136,3)</f>
        <v>0</v>
      </c>
      <c r="BL136" s="14" t="s">
        <v>122</v>
      </c>
      <c r="BM136" s="149" t="s">
        <v>153</v>
      </c>
    </row>
    <row r="137" spans="1:65" s="12" customFormat="1" ht="22.9" customHeight="1">
      <c r="B137" s="126"/>
      <c r="D137" s="127" t="s">
        <v>68</v>
      </c>
      <c r="E137" s="136" t="s">
        <v>138</v>
      </c>
      <c r="F137" s="136" t="s">
        <v>154</v>
      </c>
      <c r="J137" s="137">
        <f>BK137</f>
        <v>0</v>
      </c>
      <c r="L137" s="126"/>
      <c r="M137" s="130"/>
      <c r="N137" s="131"/>
      <c r="O137" s="131"/>
      <c r="P137" s="132">
        <f>SUM(P138:P141)</f>
        <v>4628.0880000000006</v>
      </c>
      <c r="Q137" s="131"/>
      <c r="R137" s="132">
        <f>SUM(R138:R141)</f>
        <v>7136.1538399999999</v>
      </c>
      <c r="S137" s="131"/>
      <c r="T137" s="133">
        <f>SUM(T138:T141)</f>
        <v>0</v>
      </c>
      <c r="AR137" s="127" t="s">
        <v>77</v>
      </c>
      <c r="AT137" s="134" t="s">
        <v>68</v>
      </c>
      <c r="AU137" s="134" t="s">
        <v>77</v>
      </c>
      <c r="AY137" s="127" t="s">
        <v>116</v>
      </c>
      <c r="BK137" s="135">
        <f>SUM(BK138:BK141)</f>
        <v>0</v>
      </c>
    </row>
    <row r="138" spans="1:65" s="2" customFormat="1" ht="33" customHeight="1">
      <c r="A138" s="26"/>
      <c r="B138" s="138"/>
      <c r="C138" s="139" t="s">
        <v>147</v>
      </c>
      <c r="D138" s="139" t="s">
        <v>118</v>
      </c>
      <c r="E138" s="140" t="s">
        <v>155</v>
      </c>
      <c r="F138" s="141" t="s">
        <v>156</v>
      </c>
      <c r="G138" s="142" t="s">
        <v>121</v>
      </c>
      <c r="H138" s="143">
        <v>100</v>
      </c>
      <c r="I138" s="143"/>
      <c r="J138" s="143">
        <f>ROUND(I138*H138,3)</f>
        <v>0</v>
      </c>
      <c r="K138" s="144"/>
      <c r="L138" s="27"/>
      <c r="M138" s="145" t="s">
        <v>1</v>
      </c>
      <c r="N138" s="146" t="s">
        <v>35</v>
      </c>
      <c r="O138" s="147">
        <v>0.03</v>
      </c>
      <c r="P138" s="147">
        <f>O138*H138</f>
        <v>3</v>
      </c>
      <c r="Q138" s="147">
        <v>0.46166000000000001</v>
      </c>
      <c r="R138" s="147">
        <f>Q138*H138</f>
        <v>46.166000000000004</v>
      </c>
      <c r="S138" s="147">
        <v>0</v>
      </c>
      <c r="T138" s="148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122</v>
      </c>
      <c r="AT138" s="149" t="s">
        <v>118</v>
      </c>
      <c r="AU138" s="149" t="s">
        <v>123</v>
      </c>
      <c r="AY138" s="14" t="s">
        <v>116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4" t="s">
        <v>123</v>
      </c>
      <c r="BK138" s="151">
        <f>ROUND(I138*H138,3)</f>
        <v>0</v>
      </c>
      <c r="BL138" s="14" t="s">
        <v>122</v>
      </c>
      <c r="BM138" s="149" t="s">
        <v>157</v>
      </c>
    </row>
    <row r="139" spans="1:65" s="2" customFormat="1" ht="21.75" customHeight="1">
      <c r="A139" s="26"/>
      <c r="B139" s="138"/>
      <c r="C139" s="139" t="s">
        <v>158</v>
      </c>
      <c r="D139" s="139" t="s">
        <v>118</v>
      </c>
      <c r="E139" s="140" t="s">
        <v>159</v>
      </c>
      <c r="F139" s="141" t="s">
        <v>160</v>
      </c>
      <c r="G139" s="142" t="s">
        <v>121</v>
      </c>
      <c r="H139" s="143">
        <v>68016</v>
      </c>
      <c r="I139" s="143"/>
      <c r="J139" s="143">
        <f>ROUND(I139*H139,3)</f>
        <v>0</v>
      </c>
      <c r="K139" s="144"/>
      <c r="L139" s="27"/>
      <c r="M139" s="145" t="s">
        <v>1</v>
      </c>
      <c r="N139" s="146" t="s">
        <v>35</v>
      </c>
      <c r="O139" s="147">
        <v>2E-3</v>
      </c>
      <c r="P139" s="147">
        <f>O139*H139</f>
        <v>136.03200000000001</v>
      </c>
      <c r="Q139" s="147">
        <v>5.1000000000000004E-4</v>
      </c>
      <c r="R139" s="147">
        <f>Q139*H139</f>
        <v>34.688160000000003</v>
      </c>
      <c r="S139" s="147">
        <v>0</v>
      </c>
      <c r="T139" s="148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9" t="s">
        <v>122</v>
      </c>
      <c r="AT139" s="149" t="s">
        <v>118</v>
      </c>
      <c r="AU139" s="149" t="s">
        <v>123</v>
      </c>
      <c r="AY139" s="14" t="s">
        <v>116</v>
      </c>
      <c r="BE139" s="150">
        <f>IF(N139="základná",J139,0)</f>
        <v>0</v>
      </c>
      <c r="BF139" s="150">
        <f>IF(N139="znížená",J139,0)</f>
        <v>0</v>
      </c>
      <c r="BG139" s="150">
        <f>IF(N139="zákl. prenesená",J139,0)</f>
        <v>0</v>
      </c>
      <c r="BH139" s="150">
        <f>IF(N139="zníž. prenesená",J139,0)</f>
        <v>0</v>
      </c>
      <c r="BI139" s="150">
        <f>IF(N139="nulová",J139,0)</f>
        <v>0</v>
      </c>
      <c r="BJ139" s="14" t="s">
        <v>123</v>
      </c>
      <c r="BK139" s="151">
        <f>ROUND(I139*H139,3)</f>
        <v>0</v>
      </c>
      <c r="BL139" s="14" t="s">
        <v>122</v>
      </c>
      <c r="BM139" s="149" t="s">
        <v>161</v>
      </c>
    </row>
    <row r="140" spans="1:65" s="2" customFormat="1" ht="21.75" customHeight="1">
      <c r="A140" s="26"/>
      <c r="B140" s="138"/>
      <c r="C140" s="139" t="s">
        <v>162</v>
      </c>
      <c r="D140" s="139" t="s">
        <v>118</v>
      </c>
      <c r="E140" s="140" t="s">
        <v>163</v>
      </c>
      <c r="F140" s="141" t="s">
        <v>164</v>
      </c>
      <c r="G140" s="142" t="s">
        <v>121</v>
      </c>
      <c r="H140" s="143">
        <v>34008</v>
      </c>
      <c r="I140" s="143"/>
      <c r="J140" s="143">
        <f>ROUND(I140*H140,3)</f>
        <v>0</v>
      </c>
      <c r="K140" s="144"/>
      <c r="L140" s="27"/>
      <c r="M140" s="145" t="s">
        <v>1</v>
      </c>
      <c r="N140" s="146" t="s">
        <v>35</v>
      </c>
      <c r="O140" s="147">
        <v>6.6000000000000003E-2</v>
      </c>
      <c r="P140" s="147">
        <f>O140*H140</f>
        <v>2244.5280000000002</v>
      </c>
      <c r="Q140" s="147">
        <v>0.10373</v>
      </c>
      <c r="R140" s="147">
        <f>Q140*H140</f>
        <v>3527.64984</v>
      </c>
      <c r="S140" s="147">
        <v>0</v>
      </c>
      <c r="T140" s="148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9" t="s">
        <v>122</v>
      </c>
      <c r="AT140" s="149" t="s">
        <v>118</v>
      </c>
      <c r="AU140" s="149" t="s">
        <v>123</v>
      </c>
      <c r="AY140" s="14" t="s">
        <v>116</v>
      </c>
      <c r="BE140" s="150">
        <f>IF(N140="základná",J140,0)</f>
        <v>0</v>
      </c>
      <c r="BF140" s="150">
        <f>IF(N140="znížená",J140,0)</f>
        <v>0</v>
      </c>
      <c r="BG140" s="150">
        <f>IF(N140="zákl. prenesená",J140,0)</f>
        <v>0</v>
      </c>
      <c r="BH140" s="150">
        <f>IF(N140="zníž. prenesená",J140,0)</f>
        <v>0</v>
      </c>
      <c r="BI140" s="150">
        <f>IF(N140="nulová",J140,0)</f>
        <v>0</v>
      </c>
      <c r="BJ140" s="14" t="s">
        <v>123</v>
      </c>
      <c r="BK140" s="151">
        <f>ROUND(I140*H140,3)</f>
        <v>0</v>
      </c>
      <c r="BL140" s="14" t="s">
        <v>122</v>
      </c>
      <c r="BM140" s="149" t="s">
        <v>165</v>
      </c>
    </row>
    <row r="141" spans="1:65" s="2" customFormat="1" ht="33" customHeight="1">
      <c r="A141" s="26"/>
      <c r="B141" s="138"/>
      <c r="C141" s="139" t="s">
        <v>166</v>
      </c>
      <c r="D141" s="139" t="s">
        <v>118</v>
      </c>
      <c r="E141" s="140" t="s">
        <v>167</v>
      </c>
      <c r="F141" s="141" t="s">
        <v>168</v>
      </c>
      <c r="G141" s="142" t="s">
        <v>121</v>
      </c>
      <c r="H141" s="143">
        <v>34008</v>
      </c>
      <c r="I141" s="143"/>
      <c r="J141" s="143">
        <f>ROUND(I141*H141,3)</f>
        <v>0</v>
      </c>
      <c r="K141" s="144"/>
      <c r="L141" s="27"/>
      <c r="M141" s="145" t="s">
        <v>1</v>
      </c>
      <c r="N141" s="146" t="s">
        <v>35</v>
      </c>
      <c r="O141" s="147">
        <v>6.6000000000000003E-2</v>
      </c>
      <c r="P141" s="147">
        <f>O141*H141</f>
        <v>2244.5280000000002</v>
      </c>
      <c r="Q141" s="147">
        <v>0.10373</v>
      </c>
      <c r="R141" s="147">
        <f>Q141*H141</f>
        <v>3527.64984</v>
      </c>
      <c r="S141" s="147">
        <v>0</v>
      </c>
      <c r="T141" s="148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122</v>
      </c>
      <c r="AT141" s="149" t="s">
        <v>118</v>
      </c>
      <c r="AU141" s="149" t="s">
        <v>123</v>
      </c>
      <c r="AY141" s="14" t="s">
        <v>116</v>
      </c>
      <c r="BE141" s="150">
        <f>IF(N141="základná",J141,0)</f>
        <v>0</v>
      </c>
      <c r="BF141" s="150">
        <f>IF(N141="znížená",J141,0)</f>
        <v>0</v>
      </c>
      <c r="BG141" s="150">
        <f>IF(N141="zákl. prenesená",J141,0)</f>
        <v>0</v>
      </c>
      <c r="BH141" s="150">
        <f>IF(N141="zníž. prenesená",J141,0)</f>
        <v>0</v>
      </c>
      <c r="BI141" s="150">
        <f>IF(N141="nulová",J141,0)</f>
        <v>0</v>
      </c>
      <c r="BJ141" s="14" t="s">
        <v>123</v>
      </c>
      <c r="BK141" s="151">
        <f>ROUND(I141*H141,3)</f>
        <v>0</v>
      </c>
      <c r="BL141" s="14" t="s">
        <v>122</v>
      </c>
      <c r="BM141" s="149" t="s">
        <v>169</v>
      </c>
    </row>
    <row r="142" spans="1:65" s="12" customFormat="1" ht="22.9" customHeight="1">
      <c r="B142" s="126"/>
      <c r="D142" s="127" t="s">
        <v>68</v>
      </c>
      <c r="E142" s="136" t="s">
        <v>170</v>
      </c>
      <c r="F142" s="136" t="s">
        <v>171</v>
      </c>
      <c r="J142" s="137">
        <f>BK142</f>
        <v>0</v>
      </c>
      <c r="L142" s="126"/>
      <c r="M142" s="130"/>
      <c r="N142" s="131"/>
      <c r="O142" s="131"/>
      <c r="P142" s="132">
        <f>SUM(P143:P146)</f>
        <v>1080.6857</v>
      </c>
      <c r="Q142" s="131"/>
      <c r="R142" s="132">
        <f>SUM(R143:R146)</f>
        <v>918.5</v>
      </c>
      <c r="S142" s="131"/>
      <c r="T142" s="133">
        <f>SUM(T143:T146)</f>
        <v>0</v>
      </c>
      <c r="AR142" s="127" t="s">
        <v>77</v>
      </c>
      <c r="AT142" s="134" t="s">
        <v>68</v>
      </c>
      <c r="AU142" s="134" t="s">
        <v>77</v>
      </c>
      <c r="AY142" s="127" t="s">
        <v>116</v>
      </c>
      <c r="BK142" s="135">
        <f>SUM(BK143:BK146)</f>
        <v>0</v>
      </c>
    </row>
    <row r="143" spans="1:65" s="2" customFormat="1" ht="21.75" customHeight="1">
      <c r="A143" s="26"/>
      <c r="B143" s="138"/>
      <c r="C143" s="139" t="s">
        <v>172</v>
      </c>
      <c r="D143" s="139" t="s">
        <v>118</v>
      </c>
      <c r="E143" s="140" t="s">
        <v>173</v>
      </c>
      <c r="F143" s="141" t="s">
        <v>174</v>
      </c>
      <c r="G143" s="142" t="s">
        <v>121</v>
      </c>
      <c r="H143" s="143">
        <v>5442.75</v>
      </c>
      <c r="I143" s="143"/>
      <c r="J143" s="143">
        <f>ROUND(I143*H143,3)</f>
        <v>0</v>
      </c>
      <c r="K143" s="144"/>
      <c r="L143" s="27"/>
      <c r="M143" s="145" t="s">
        <v>1</v>
      </c>
      <c r="N143" s="146" t="s">
        <v>35</v>
      </c>
      <c r="O143" s="147">
        <v>1.6E-2</v>
      </c>
      <c r="P143" s="147">
        <f>O143*H143</f>
        <v>87.084000000000003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122</v>
      </c>
      <c r="AT143" s="149" t="s">
        <v>118</v>
      </c>
      <c r="AU143" s="149" t="s">
        <v>123</v>
      </c>
      <c r="AY143" s="14" t="s">
        <v>116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4" t="s">
        <v>123</v>
      </c>
      <c r="BK143" s="151">
        <f>ROUND(I143*H143,3)</f>
        <v>0</v>
      </c>
      <c r="BL143" s="14" t="s">
        <v>122</v>
      </c>
      <c r="BM143" s="149" t="s">
        <v>175</v>
      </c>
    </row>
    <row r="144" spans="1:65" s="2" customFormat="1" ht="21.75" customHeight="1">
      <c r="A144" s="26"/>
      <c r="B144" s="138"/>
      <c r="C144" s="139" t="s">
        <v>176</v>
      </c>
      <c r="D144" s="139" t="s">
        <v>118</v>
      </c>
      <c r="E144" s="140" t="s">
        <v>177</v>
      </c>
      <c r="F144" s="141" t="s">
        <v>178</v>
      </c>
      <c r="G144" s="142" t="s">
        <v>179</v>
      </c>
      <c r="H144" s="143">
        <v>544.27499999999998</v>
      </c>
      <c r="I144" s="143"/>
      <c r="J144" s="143">
        <f>ROUND(I144*H144,3)</f>
        <v>0</v>
      </c>
      <c r="K144" s="144"/>
      <c r="L144" s="27"/>
      <c r="M144" s="145" t="s">
        <v>1</v>
      </c>
      <c r="N144" s="146" t="s">
        <v>35</v>
      </c>
      <c r="O144" s="147">
        <v>0.90800000000000003</v>
      </c>
      <c r="P144" s="147">
        <f>O144*H144</f>
        <v>494.20170000000002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122</v>
      </c>
      <c r="AT144" s="149" t="s">
        <v>118</v>
      </c>
      <c r="AU144" s="149" t="s">
        <v>123</v>
      </c>
      <c r="AY144" s="14" t="s">
        <v>116</v>
      </c>
      <c r="BE144" s="150">
        <f>IF(N144="základná",J144,0)</f>
        <v>0</v>
      </c>
      <c r="BF144" s="150">
        <f>IF(N144="znížená",J144,0)</f>
        <v>0</v>
      </c>
      <c r="BG144" s="150">
        <f>IF(N144="zákl. prenesená",J144,0)</f>
        <v>0</v>
      </c>
      <c r="BH144" s="150">
        <f>IF(N144="zníž. prenesená",J144,0)</f>
        <v>0</v>
      </c>
      <c r="BI144" s="150">
        <f>IF(N144="nulová",J144,0)</f>
        <v>0</v>
      </c>
      <c r="BJ144" s="14" t="s">
        <v>123</v>
      </c>
      <c r="BK144" s="151">
        <f>ROUND(I144*H144,3)</f>
        <v>0</v>
      </c>
      <c r="BL144" s="14" t="s">
        <v>122</v>
      </c>
      <c r="BM144" s="149" t="s">
        <v>180</v>
      </c>
    </row>
    <row r="145" spans="1:65" s="2" customFormat="1" ht="21.75" customHeight="1">
      <c r="A145" s="26"/>
      <c r="B145" s="138"/>
      <c r="C145" s="139" t="s">
        <v>181</v>
      </c>
      <c r="D145" s="139" t="s">
        <v>118</v>
      </c>
      <c r="E145" s="140" t="s">
        <v>177</v>
      </c>
      <c r="F145" s="141" t="s">
        <v>178</v>
      </c>
      <c r="G145" s="142" t="s">
        <v>179</v>
      </c>
      <c r="H145" s="143">
        <v>550</v>
      </c>
      <c r="I145" s="143"/>
      <c r="J145" s="143">
        <f>ROUND(I145*H145,3)</f>
        <v>0</v>
      </c>
      <c r="K145" s="144"/>
      <c r="L145" s="27"/>
      <c r="M145" s="145" t="s">
        <v>1</v>
      </c>
      <c r="N145" s="146" t="s">
        <v>35</v>
      </c>
      <c r="O145" s="147">
        <v>0.90800000000000003</v>
      </c>
      <c r="P145" s="147">
        <f>O145*H145</f>
        <v>499.40000000000003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122</v>
      </c>
      <c r="AT145" s="149" t="s">
        <v>118</v>
      </c>
      <c r="AU145" s="149" t="s">
        <v>123</v>
      </c>
      <c r="AY145" s="14" t="s">
        <v>116</v>
      </c>
      <c r="BE145" s="150">
        <f>IF(N145="základná",J145,0)</f>
        <v>0</v>
      </c>
      <c r="BF145" s="150">
        <f>IF(N145="znížená",J145,0)</f>
        <v>0</v>
      </c>
      <c r="BG145" s="150">
        <f>IF(N145="zákl. prenesená",J145,0)</f>
        <v>0</v>
      </c>
      <c r="BH145" s="150">
        <f>IF(N145="zníž. prenesená",J145,0)</f>
        <v>0</v>
      </c>
      <c r="BI145" s="150">
        <f>IF(N145="nulová",J145,0)</f>
        <v>0</v>
      </c>
      <c r="BJ145" s="14" t="s">
        <v>123</v>
      </c>
      <c r="BK145" s="151">
        <f>ROUND(I145*H145,3)</f>
        <v>0</v>
      </c>
      <c r="BL145" s="14" t="s">
        <v>122</v>
      </c>
      <c r="BM145" s="149" t="s">
        <v>182</v>
      </c>
    </row>
    <row r="146" spans="1:65" s="2" customFormat="1" ht="16.5" customHeight="1">
      <c r="A146" s="26"/>
      <c r="B146" s="138"/>
      <c r="C146" s="152" t="s">
        <v>183</v>
      </c>
      <c r="D146" s="152" t="s">
        <v>143</v>
      </c>
      <c r="E146" s="153" t="s">
        <v>184</v>
      </c>
      <c r="F146" s="154" t="s">
        <v>185</v>
      </c>
      <c r="G146" s="155" t="s">
        <v>134</v>
      </c>
      <c r="H146" s="156">
        <v>918.5</v>
      </c>
      <c r="I146" s="156"/>
      <c r="J146" s="156">
        <f>ROUND(I146*H146,3)</f>
        <v>0</v>
      </c>
      <c r="K146" s="157"/>
      <c r="L146" s="158"/>
      <c r="M146" s="159" t="s">
        <v>1</v>
      </c>
      <c r="N146" s="160" t="s">
        <v>35</v>
      </c>
      <c r="O146" s="147">
        <v>0</v>
      </c>
      <c r="P146" s="147">
        <f>O146*H146</f>
        <v>0</v>
      </c>
      <c r="Q146" s="147">
        <v>1</v>
      </c>
      <c r="R146" s="147">
        <f>Q146*H146</f>
        <v>918.5</v>
      </c>
      <c r="S146" s="147">
        <v>0</v>
      </c>
      <c r="T146" s="148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147</v>
      </c>
      <c r="AT146" s="149" t="s">
        <v>143</v>
      </c>
      <c r="AU146" s="149" t="s">
        <v>123</v>
      </c>
      <c r="AY146" s="14" t="s">
        <v>116</v>
      </c>
      <c r="BE146" s="150">
        <f>IF(N146="základná",J146,0)</f>
        <v>0</v>
      </c>
      <c r="BF146" s="150">
        <f>IF(N146="znížená",J146,0)</f>
        <v>0</v>
      </c>
      <c r="BG146" s="150">
        <f>IF(N146="zákl. prenesená",J146,0)</f>
        <v>0</v>
      </c>
      <c r="BH146" s="150">
        <f>IF(N146="zníž. prenesená",J146,0)</f>
        <v>0</v>
      </c>
      <c r="BI146" s="150">
        <f>IF(N146="nulová",J146,0)</f>
        <v>0</v>
      </c>
      <c r="BJ146" s="14" t="s">
        <v>123</v>
      </c>
      <c r="BK146" s="151">
        <f>ROUND(I146*H146,3)</f>
        <v>0</v>
      </c>
      <c r="BL146" s="14" t="s">
        <v>122</v>
      </c>
      <c r="BM146" s="149" t="s">
        <v>186</v>
      </c>
    </row>
    <row r="147" spans="1:65" s="12" customFormat="1" ht="22.9" customHeight="1">
      <c r="B147" s="126"/>
      <c r="D147" s="127" t="s">
        <v>68</v>
      </c>
      <c r="E147" s="136" t="s">
        <v>147</v>
      </c>
      <c r="F147" s="136" t="s">
        <v>187</v>
      </c>
      <c r="J147" s="137">
        <f>BK147</f>
        <v>0</v>
      </c>
      <c r="L147" s="126"/>
      <c r="M147" s="130"/>
      <c r="N147" s="131"/>
      <c r="O147" s="131"/>
      <c r="P147" s="132">
        <f>P148</f>
        <v>18.164999999999999</v>
      </c>
      <c r="Q147" s="131"/>
      <c r="R147" s="132">
        <f>R148</f>
        <v>2.0712000000000002</v>
      </c>
      <c r="S147" s="131"/>
      <c r="T147" s="133">
        <f>T148</f>
        <v>0</v>
      </c>
      <c r="AR147" s="127" t="s">
        <v>77</v>
      </c>
      <c r="AT147" s="134" t="s">
        <v>68</v>
      </c>
      <c r="AU147" s="134" t="s">
        <v>77</v>
      </c>
      <c r="AY147" s="127" t="s">
        <v>116</v>
      </c>
      <c r="BK147" s="135">
        <f>BK148</f>
        <v>0</v>
      </c>
    </row>
    <row r="148" spans="1:65" s="2" customFormat="1" ht="16.5" customHeight="1">
      <c r="A148" s="26"/>
      <c r="B148" s="138"/>
      <c r="C148" s="139" t="s">
        <v>188</v>
      </c>
      <c r="D148" s="139" t="s">
        <v>118</v>
      </c>
      <c r="E148" s="140" t="s">
        <v>189</v>
      </c>
      <c r="F148" s="141" t="s">
        <v>190</v>
      </c>
      <c r="G148" s="142" t="s">
        <v>191</v>
      </c>
      <c r="H148" s="143">
        <v>5</v>
      </c>
      <c r="I148" s="143"/>
      <c r="J148" s="143">
        <f>ROUND(I148*H148,3)</f>
        <v>0</v>
      </c>
      <c r="K148" s="144"/>
      <c r="L148" s="27"/>
      <c r="M148" s="145" t="s">
        <v>1</v>
      </c>
      <c r="N148" s="146" t="s">
        <v>35</v>
      </c>
      <c r="O148" s="147">
        <v>3.633</v>
      </c>
      <c r="P148" s="147">
        <f>O148*H148</f>
        <v>18.164999999999999</v>
      </c>
      <c r="Q148" s="147">
        <v>0.41424</v>
      </c>
      <c r="R148" s="147">
        <f>Q148*H148</f>
        <v>2.0712000000000002</v>
      </c>
      <c r="S148" s="147">
        <v>0</v>
      </c>
      <c r="T148" s="148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122</v>
      </c>
      <c r="AT148" s="149" t="s">
        <v>118</v>
      </c>
      <c r="AU148" s="149" t="s">
        <v>123</v>
      </c>
      <c r="AY148" s="14" t="s">
        <v>116</v>
      </c>
      <c r="BE148" s="150">
        <f>IF(N148="základná",J148,0)</f>
        <v>0</v>
      </c>
      <c r="BF148" s="150">
        <f>IF(N148="znížená",J148,0)</f>
        <v>0</v>
      </c>
      <c r="BG148" s="150">
        <f>IF(N148="zákl. prenesená",J148,0)</f>
        <v>0</v>
      </c>
      <c r="BH148" s="150">
        <f>IF(N148="zníž. prenesená",J148,0)</f>
        <v>0</v>
      </c>
      <c r="BI148" s="150">
        <f>IF(N148="nulová",J148,0)</f>
        <v>0</v>
      </c>
      <c r="BJ148" s="14" t="s">
        <v>123</v>
      </c>
      <c r="BK148" s="151">
        <f>ROUND(I148*H148,3)</f>
        <v>0</v>
      </c>
      <c r="BL148" s="14" t="s">
        <v>122</v>
      </c>
      <c r="BM148" s="149" t="s">
        <v>192</v>
      </c>
    </row>
    <row r="149" spans="1:65" s="12" customFormat="1" ht="22.9" customHeight="1">
      <c r="B149" s="126"/>
      <c r="D149" s="127" t="s">
        <v>68</v>
      </c>
      <c r="E149" s="136" t="s">
        <v>158</v>
      </c>
      <c r="F149" s="136" t="s">
        <v>193</v>
      </c>
      <c r="J149" s="137">
        <f>BK149</f>
        <v>0</v>
      </c>
      <c r="L149" s="126"/>
      <c r="M149" s="130"/>
      <c r="N149" s="131"/>
      <c r="O149" s="131"/>
      <c r="P149" s="132">
        <f>SUM(P150:P177)</f>
        <v>4852.8838999999998</v>
      </c>
      <c r="Q149" s="131"/>
      <c r="R149" s="132">
        <f>SUM(R150:R177)</f>
        <v>121.27372</v>
      </c>
      <c r="S149" s="131"/>
      <c r="T149" s="133">
        <f>SUM(T150:T177)</f>
        <v>593.49900000000002</v>
      </c>
      <c r="AR149" s="127" t="s">
        <v>77</v>
      </c>
      <c r="AT149" s="134" t="s">
        <v>68</v>
      </c>
      <c r="AU149" s="134" t="s">
        <v>77</v>
      </c>
      <c r="AY149" s="127" t="s">
        <v>116</v>
      </c>
      <c r="BK149" s="135">
        <f>SUM(BK150:BK177)</f>
        <v>0</v>
      </c>
    </row>
    <row r="150" spans="1:65" s="2" customFormat="1" ht="33" customHeight="1">
      <c r="A150" s="26"/>
      <c r="B150" s="138"/>
      <c r="C150" s="139" t="s">
        <v>194</v>
      </c>
      <c r="D150" s="139" t="s">
        <v>118</v>
      </c>
      <c r="E150" s="140" t="s">
        <v>195</v>
      </c>
      <c r="F150" s="141" t="s">
        <v>196</v>
      </c>
      <c r="G150" s="142" t="s">
        <v>197</v>
      </c>
      <c r="H150" s="143">
        <v>1054</v>
      </c>
      <c r="I150" s="143"/>
      <c r="J150" s="143">
        <f t="shared" ref="J150:J177" si="0">ROUND(I150*H150,3)</f>
        <v>0</v>
      </c>
      <c r="K150" s="144"/>
      <c r="L150" s="27"/>
      <c r="M150" s="145" t="s">
        <v>1</v>
      </c>
      <c r="N150" s="146" t="s">
        <v>35</v>
      </c>
      <c r="O150" s="147">
        <v>0.47499999999999998</v>
      </c>
      <c r="P150" s="147">
        <f t="shared" ref="P150:P177" si="1">O150*H150</f>
        <v>500.65</v>
      </c>
      <c r="Q150" s="147">
        <v>0</v>
      </c>
      <c r="R150" s="147">
        <f t="shared" ref="R150:R177" si="2">Q150*H150</f>
        <v>0</v>
      </c>
      <c r="S150" s="147">
        <v>0</v>
      </c>
      <c r="T150" s="148">
        <f t="shared" ref="T150:T177" si="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122</v>
      </c>
      <c r="AT150" s="149" t="s">
        <v>118</v>
      </c>
      <c r="AU150" s="149" t="s">
        <v>123</v>
      </c>
      <c r="AY150" s="14" t="s">
        <v>116</v>
      </c>
      <c r="BE150" s="150">
        <f t="shared" ref="BE150:BE177" si="4">IF(N150="základná",J150,0)</f>
        <v>0</v>
      </c>
      <c r="BF150" s="150">
        <f t="shared" ref="BF150:BF177" si="5">IF(N150="znížená",J150,0)</f>
        <v>0</v>
      </c>
      <c r="BG150" s="150">
        <f t="shared" ref="BG150:BG177" si="6">IF(N150="zákl. prenesená",J150,0)</f>
        <v>0</v>
      </c>
      <c r="BH150" s="150">
        <f t="shared" ref="BH150:BH177" si="7">IF(N150="zníž. prenesená",J150,0)</f>
        <v>0</v>
      </c>
      <c r="BI150" s="150">
        <f t="shared" ref="BI150:BI177" si="8">IF(N150="nulová",J150,0)</f>
        <v>0</v>
      </c>
      <c r="BJ150" s="14" t="s">
        <v>123</v>
      </c>
      <c r="BK150" s="151">
        <f t="shared" ref="BK150:BK177" si="9">ROUND(I150*H150,3)</f>
        <v>0</v>
      </c>
      <c r="BL150" s="14" t="s">
        <v>122</v>
      </c>
      <c r="BM150" s="149" t="s">
        <v>198</v>
      </c>
    </row>
    <row r="151" spans="1:65" s="2" customFormat="1" ht="16.5" customHeight="1">
      <c r="A151" s="26"/>
      <c r="B151" s="138"/>
      <c r="C151" s="152" t="s">
        <v>199</v>
      </c>
      <c r="D151" s="152" t="s">
        <v>143</v>
      </c>
      <c r="E151" s="153" t="s">
        <v>200</v>
      </c>
      <c r="F151" s="154" t="s">
        <v>201</v>
      </c>
      <c r="G151" s="155" t="s">
        <v>197</v>
      </c>
      <c r="H151" s="156">
        <v>1054</v>
      </c>
      <c r="I151" s="156"/>
      <c r="J151" s="156">
        <f t="shared" si="0"/>
        <v>0</v>
      </c>
      <c r="K151" s="157"/>
      <c r="L151" s="158"/>
      <c r="M151" s="159" t="s">
        <v>1</v>
      </c>
      <c r="N151" s="160" t="s">
        <v>35</v>
      </c>
      <c r="O151" s="147">
        <v>0</v>
      </c>
      <c r="P151" s="147">
        <f t="shared" si="1"/>
        <v>0</v>
      </c>
      <c r="Q151" s="147">
        <v>1.2500000000000001E-2</v>
      </c>
      <c r="R151" s="147">
        <f t="shared" si="2"/>
        <v>13.175000000000001</v>
      </c>
      <c r="S151" s="147">
        <v>0</v>
      </c>
      <c r="T151" s="148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147</v>
      </c>
      <c r="AT151" s="149" t="s">
        <v>143</v>
      </c>
      <c r="AU151" s="149" t="s">
        <v>123</v>
      </c>
      <c r="AY151" s="14" t="s">
        <v>116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4" t="s">
        <v>123</v>
      </c>
      <c r="BK151" s="151">
        <f t="shared" si="9"/>
        <v>0</v>
      </c>
      <c r="BL151" s="14" t="s">
        <v>122</v>
      </c>
      <c r="BM151" s="149" t="s">
        <v>202</v>
      </c>
    </row>
    <row r="152" spans="1:65" s="2" customFormat="1" ht="21.75" customHeight="1">
      <c r="A152" s="26"/>
      <c r="B152" s="138"/>
      <c r="C152" s="139" t="s">
        <v>203</v>
      </c>
      <c r="D152" s="139" t="s">
        <v>118</v>
      </c>
      <c r="E152" s="140" t="s">
        <v>204</v>
      </c>
      <c r="F152" s="141" t="s">
        <v>205</v>
      </c>
      <c r="G152" s="142" t="s">
        <v>191</v>
      </c>
      <c r="H152" s="143">
        <v>412</v>
      </c>
      <c r="I152" s="143"/>
      <c r="J152" s="143">
        <f t="shared" si="0"/>
        <v>0</v>
      </c>
      <c r="K152" s="144"/>
      <c r="L152" s="27"/>
      <c r="M152" s="145" t="s">
        <v>1</v>
      </c>
      <c r="N152" s="146" t="s">
        <v>35</v>
      </c>
      <c r="O152" s="147">
        <v>0.78500000000000003</v>
      </c>
      <c r="P152" s="147">
        <f t="shared" si="1"/>
        <v>323.42</v>
      </c>
      <c r="Q152" s="147">
        <v>0.15756000000000001</v>
      </c>
      <c r="R152" s="147">
        <f t="shared" si="2"/>
        <v>64.914720000000003</v>
      </c>
      <c r="S152" s="147">
        <v>0</v>
      </c>
      <c r="T152" s="148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9" t="s">
        <v>122</v>
      </c>
      <c r="AT152" s="149" t="s">
        <v>118</v>
      </c>
      <c r="AU152" s="149" t="s">
        <v>123</v>
      </c>
      <c r="AY152" s="14" t="s">
        <v>116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4" t="s">
        <v>123</v>
      </c>
      <c r="BK152" s="151">
        <f t="shared" si="9"/>
        <v>0</v>
      </c>
      <c r="BL152" s="14" t="s">
        <v>122</v>
      </c>
      <c r="BM152" s="149" t="s">
        <v>206</v>
      </c>
    </row>
    <row r="153" spans="1:65" s="2" customFormat="1" ht="16.5" customHeight="1">
      <c r="A153" s="26"/>
      <c r="B153" s="138"/>
      <c r="C153" s="152" t="s">
        <v>7</v>
      </c>
      <c r="D153" s="152" t="s">
        <v>143</v>
      </c>
      <c r="E153" s="153" t="s">
        <v>207</v>
      </c>
      <c r="F153" s="154" t="s">
        <v>208</v>
      </c>
      <c r="G153" s="155" t="s">
        <v>191</v>
      </c>
      <c r="H153" s="156">
        <v>412</v>
      </c>
      <c r="I153" s="156"/>
      <c r="J153" s="156">
        <f t="shared" si="0"/>
        <v>0</v>
      </c>
      <c r="K153" s="157"/>
      <c r="L153" s="158"/>
      <c r="M153" s="159" t="s">
        <v>1</v>
      </c>
      <c r="N153" s="160" t="s">
        <v>35</v>
      </c>
      <c r="O153" s="147">
        <v>0</v>
      </c>
      <c r="P153" s="147">
        <f t="shared" si="1"/>
        <v>0</v>
      </c>
      <c r="Q153" s="147">
        <v>1.5E-3</v>
      </c>
      <c r="R153" s="147">
        <f t="shared" si="2"/>
        <v>0.61799999999999999</v>
      </c>
      <c r="S153" s="147">
        <v>0</v>
      </c>
      <c r="T153" s="148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147</v>
      </c>
      <c r="AT153" s="149" t="s">
        <v>143</v>
      </c>
      <c r="AU153" s="149" t="s">
        <v>123</v>
      </c>
      <c r="AY153" s="14" t="s">
        <v>116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4" t="s">
        <v>123</v>
      </c>
      <c r="BK153" s="151">
        <f t="shared" si="9"/>
        <v>0</v>
      </c>
      <c r="BL153" s="14" t="s">
        <v>122</v>
      </c>
      <c r="BM153" s="149" t="s">
        <v>209</v>
      </c>
    </row>
    <row r="154" spans="1:65" s="2" customFormat="1" ht="21.75" customHeight="1">
      <c r="A154" s="26"/>
      <c r="B154" s="138"/>
      <c r="C154" s="139" t="s">
        <v>210</v>
      </c>
      <c r="D154" s="139" t="s">
        <v>118</v>
      </c>
      <c r="E154" s="140" t="s">
        <v>211</v>
      </c>
      <c r="F154" s="141" t="s">
        <v>212</v>
      </c>
      <c r="G154" s="142" t="s">
        <v>191</v>
      </c>
      <c r="H154" s="143">
        <v>124</v>
      </c>
      <c r="I154" s="143"/>
      <c r="J154" s="143">
        <f t="shared" si="0"/>
        <v>0</v>
      </c>
      <c r="K154" s="144"/>
      <c r="L154" s="27"/>
      <c r="M154" s="145" t="s">
        <v>1</v>
      </c>
      <c r="N154" s="146" t="s">
        <v>35</v>
      </c>
      <c r="O154" s="147">
        <v>0.746</v>
      </c>
      <c r="P154" s="147">
        <f t="shared" si="1"/>
        <v>92.504000000000005</v>
      </c>
      <c r="Q154" s="147">
        <v>0.22133</v>
      </c>
      <c r="R154" s="147">
        <f t="shared" si="2"/>
        <v>27.44492</v>
      </c>
      <c r="S154" s="147">
        <v>0</v>
      </c>
      <c r="T154" s="148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122</v>
      </c>
      <c r="AT154" s="149" t="s">
        <v>118</v>
      </c>
      <c r="AU154" s="149" t="s">
        <v>123</v>
      </c>
      <c r="AY154" s="14" t="s">
        <v>116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4" t="s">
        <v>123</v>
      </c>
      <c r="BK154" s="151">
        <f t="shared" si="9"/>
        <v>0</v>
      </c>
      <c r="BL154" s="14" t="s">
        <v>122</v>
      </c>
      <c r="BM154" s="149" t="s">
        <v>213</v>
      </c>
    </row>
    <row r="155" spans="1:65" s="2" customFormat="1" ht="21.75" customHeight="1">
      <c r="A155" s="26"/>
      <c r="B155" s="138"/>
      <c r="C155" s="152" t="s">
        <v>214</v>
      </c>
      <c r="D155" s="152" t="s">
        <v>143</v>
      </c>
      <c r="E155" s="153" t="s">
        <v>215</v>
      </c>
      <c r="F155" s="154" t="s">
        <v>216</v>
      </c>
      <c r="G155" s="155" t="s">
        <v>191</v>
      </c>
      <c r="H155" s="156">
        <v>124</v>
      </c>
      <c r="I155" s="156"/>
      <c r="J155" s="156">
        <f t="shared" si="0"/>
        <v>0</v>
      </c>
      <c r="K155" s="157"/>
      <c r="L155" s="158"/>
      <c r="M155" s="159" t="s">
        <v>1</v>
      </c>
      <c r="N155" s="160" t="s">
        <v>35</v>
      </c>
      <c r="O155" s="147">
        <v>0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9" t="s">
        <v>147</v>
      </c>
      <c r="AT155" s="149" t="s">
        <v>143</v>
      </c>
      <c r="AU155" s="149" t="s">
        <v>123</v>
      </c>
      <c r="AY155" s="14" t="s">
        <v>116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4" t="s">
        <v>123</v>
      </c>
      <c r="BK155" s="151">
        <f t="shared" si="9"/>
        <v>0</v>
      </c>
      <c r="BL155" s="14" t="s">
        <v>122</v>
      </c>
      <c r="BM155" s="149" t="s">
        <v>217</v>
      </c>
    </row>
    <row r="156" spans="1:65" s="2" customFormat="1" ht="16.5" customHeight="1">
      <c r="A156" s="26"/>
      <c r="B156" s="138"/>
      <c r="C156" s="152" t="s">
        <v>218</v>
      </c>
      <c r="D156" s="152" t="s">
        <v>143</v>
      </c>
      <c r="E156" s="153" t="s">
        <v>219</v>
      </c>
      <c r="F156" s="154" t="s">
        <v>220</v>
      </c>
      <c r="G156" s="155" t="s">
        <v>191</v>
      </c>
      <c r="H156" s="156">
        <v>124</v>
      </c>
      <c r="I156" s="156"/>
      <c r="J156" s="156">
        <f t="shared" si="0"/>
        <v>0</v>
      </c>
      <c r="K156" s="157"/>
      <c r="L156" s="158"/>
      <c r="M156" s="159" t="s">
        <v>1</v>
      </c>
      <c r="N156" s="160" t="s">
        <v>35</v>
      </c>
      <c r="O156" s="147">
        <v>0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147</v>
      </c>
      <c r="AT156" s="149" t="s">
        <v>143</v>
      </c>
      <c r="AU156" s="149" t="s">
        <v>123</v>
      </c>
      <c r="AY156" s="14" t="s">
        <v>116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4" t="s">
        <v>123</v>
      </c>
      <c r="BK156" s="151">
        <f t="shared" si="9"/>
        <v>0</v>
      </c>
      <c r="BL156" s="14" t="s">
        <v>122</v>
      </c>
      <c r="BM156" s="149" t="s">
        <v>221</v>
      </c>
    </row>
    <row r="157" spans="1:65" s="2" customFormat="1" ht="16.5" customHeight="1">
      <c r="A157" s="26"/>
      <c r="B157" s="138"/>
      <c r="C157" s="139" t="s">
        <v>222</v>
      </c>
      <c r="D157" s="139" t="s">
        <v>118</v>
      </c>
      <c r="E157" s="140" t="s">
        <v>223</v>
      </c>
      <c r="F157" s="141" t="s">
        <v>224</v>
      </c>
      <c r="G157" s="142" t="s">
        <v>191</v>
      </c>
      <c r="H157" s="143">
        <v>2062</v>
      </c>
      <c r="I157" s="143"/>
      <c r="J157" s="143">
        <f t="shared" si="0"/>
        <v>0</v>
      </c>
      <c r="K157" s="144"/>
      <c r="L157" s="27"/>
      <c r="M157" s="145" t="s">
        <v>1</v>
      </c>
      <c r="N157" s="146" t="s">
        <v>35</v>
      </c>
      <c r="O157" s="147">
        <v>0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122</v>
      </c>
      <c r="AT157" s="149" t="s">
        <v>118</v>
      </c>
      <c r="AU157" s="149" t="s">
        <v>123</v>
      </c>
      <c r="AY157" s="14" t="s">
        <v>116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4" t="s">
        <v>123</v>
      </c>
      <c r="BK157" s="151">
        <f t="shared" si="9"/>
        <v>0</v>
      </c>
      <c r="BL157" s="14" t="s">
        <v>122</v>
      </c>
      <c r="BM157" s="149" t="s">
        <v>225</v>
      </c>
    </row>
    <row r="158" spans="1:65" s="2" customFormat="1" ht="21.75" customHeight="1">
      <c r="A158" s="26"/>
      <c r="B158" s="138"/>
      <c r="C158" s="139" t="s">
        <v>226</v>
      </c>
      <c r="D158" s="139" t="s">
        <v>118</v>
      </c>
      <c r="E158" s="140" t="s">
        <v>227</v>
      </c>
      <c r="F158" s="141" t="s">
        <v>228</v>
      </c>
      <c r="G158" s="142" t="s">
        <v>191</v>
      </c>
      <c r="H158" s="143">
        <v>1</v>
      </c>
      <c r="I158" s="143"/>
      <c r="J158" s="143">
        <f t="shared" si="0"/>
        <v>0</v>
      </c>
      <c r="K158" s="144"/>
      <c r="L158" s="27"/>
      <c r="M158" s="145" t="s">
        <v>1</v>
      </c>
      <c r="N158" s="146" t="s">
        <v>35</v>
      </c>
      <c r="O158" s="147">
        <v>0</v>
      </c>
      <c r="P158" s="147">
        <f t="shared" si="1"/>
        <v>0</v>
      </c>
      <c r="Q158" s="147">
        <v>0</v>
      </c>
      <c r="R158" s="147">
        <f t="shared" si="2"/>
        <v>0</v>
      </c>
      <c r="S158" s="147">
        <v>0</v>
      </c>
      <c r="T158" s="148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122</v>
      </c>
      <c r="AT158" s="149" t="s">
        <v>118</v>
      </c>
      <c r="AU158" s="149" t="s">
        <v>123</v>
      </c>
      <c r="AY158" s="14" t="s">
        <v>116</v>
      </c>
      <c r="BE158" s="150">
        <f t="shared" si="4"/>
        <v>0</v>
      </c>
      <c r="BF158" s="150">
        <f t="shared" si="5"/>
        <v>0</v>
      </c>
      <c r="BG158" s="150">
        <f t="shared" si="6"/>
        <v>0</v>
      </c>
      <c r="BH158" s="150">
        <f t="shared" si="7"/>
        <v>0</v>
      </c>
      <c r="BI158" s="150">
        <f t="shared" si="8"/>
        <v>0</v>
      </c>
      <c r="BJ158" s="14" t="s">
        <v>123</v>
      </c>
      <c r="BK158" s="151">
        <f t="shared" si="9"/>
        <v>0</v>
      </c>
      <c r="BL158" s="14" t="s">
        <v>122</v>
      </c>
      <c r="BM158" s="149" t="s">
        <v>229</v>
      </c>
    </row>
    <row r="159" spans="1:65" s="2" customFormat="1" ht="21.75" customHeight="1">
      <c r="A159" s="26"/>
      <c r="B159" s="138"/>
      <c r="C159" s="139" t="s">
        <v>230</v>
      </c>
      <c r="D159" s="139" t="s">
        <v>118</v>
      </c>
      <c r="E159" s="140" t="s">
        <v>231</v>
      </c>
      <c r="F159" s="141" t="s">
        <v>232</v>
      </c>
      <c r="G159" s="142" t="s">
        <v>191</v>
      </c>
      <c r="H159" s="143">
        <v>1</v>
      </c>
      <c r="I159" s="143"/>
      <c r="J159" s="143">
        <f t="shared" si="0"/>
        <v>0</v>
      </c>
      <c r="K159" s="144"/>
      <c r="L159" s="27"/>
      <c r="M159" s="145" t="s">
        <v>1</v>
      </c>
      <c r="N159" s="146" t="s">
        <v>35</v>
      </c>
      <c r="O159" s="147">
        <v>0</v>
      </c>
      <c r="P159" s="147">
        <f t="shared" si="1"/>
        <v>0</v>
      </c>
      <c r="Q159" s="147">
        <v>0</v>
      </c>
      <c r="R159" s="147">
        <f t="shared" si="2"/>
        <v>0</v>
      </c>
      <c r="S159" s="147">
        <v>0</v>
      </c>
      <c r="T159" s="148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122</v>
      </c>
      <c r="AT159" s="149" t="s">
        <v>118</v>
      </c>
      <c r="AU159" s="149" t="s">
        <v>123</v>
      </c>
      <c r="AY159" s="14" t="s">
        <v>116</v>
      </c>
      <c r="BE159" s="150">
        <f t="shared" si="4"/>
        <v>0</v>
      </c>
      <c r="BF159" s="150">
        <f t="shared" si="5"/>
        <v>0</v>
      </c>
      <c r="BG159" s="150">
        <f t="shared" si="6"/>
        <v>0</v>
      </c>
      <c r="BH159" s="150">
        <f t="shared" si="7"/>
        <v>0</v>
      </c>
      <c r="BI159" s="150">
        <f t="shared" si="8"/>
        <v>0</v>
      </c>
      <c r="BJ159" s="14" t="s">
        <v>123</v>
      </c>
      <c r="BK159" s="151">
        <f t="shared" si="9"/>
        <v>0</v>
      </c>
      <c r="BL159" s="14" t="s">
        <v>122</v>
      </c>
      <c r="BM159" s="149" t="s">
        <v>233</v>
      </c>
    </row>
    <row r="160" spans="1:65" s="2" customFormat="1" ht="21.75" customHeight="1">
      <c r="A160" s="26"/>
      <c r="B160" s="138"/>
      <c r="C160" s="139" t="s">
        <v>234</v>
      </c>
      <c r="D160" s="139" t="s">
        <v>118</v>
      </c>
      <c r="E160" s="140" t="s">
        <v>235</v>
      </c>
      <c r="F160" s="141" t="s">
        <v>236</v>
      </c>
      <c r="G160" s="142" t="s">
        <v>197</v>
      </c>
      <c r="H160" s="143">
        <v>6730</v>
      </c>
      <c r="I160" s="143"/>
      <c r="J160" s="143">
        <f t="shared" si="0"/>
        <v>0</v>
      </c>
      <c r="K160" s="144"/>
      <c r="L160" s="27"/>
      <c r="M160" s="145" t="s">
        <v>1</v>
      </c>
      <c r="N160" s="146" t="s">
        <v>35</v>
      </c>
      <c r="O160" s="147">
        <v>2.9000000000000001E-2</v>
      </c>
      <c r="P160" s="147">
        <f t="shared" si="1"/>
        <v>195.17000000000002</v>
      </c>
      <c r="Q160" s="147">
        <v>4.2999999999999999E-4</v>
      </c>
      <c r="R160" s="147">
        <f t="shared" si="2"/>
        <v>2.8938999999999999</v>
      </c>
      <c r="S160" s="147">
        <v>0</v>
      </c>
      <c r="T160" s="148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122</v>
      </c>
      <c r="AT160" s="149" t="s">
        <v>118</v>
      </c>
      <c r="AU160" s="149" t="s">
        <v>123</v>
      </c>
      <c r="AY160" s="14" t="s">
        <v>116</v>
      </c>
      <c r="BE160" s="150">
        <f t="shared" si="4"/>
        <v>0</v>
      </c>
      <c r="BF160" s="150">
        <f t="shared" si="5"/>
        <v>0</v>
      </c>
      <c r="BG160" s="150">
        <f t="shared" si="6"/>
        <v>0</v>
      </c>
      <c r="BH160" s="150">
        <f t="shared" si="7"/>
        <v>0</v>
      </c>
      <c r="BI160" s="150">
        <f t="shared" si="8"/>
        <v>0</v>
      </c>
      <c r="BJ160" s="14" t="s">
        <v>123</v>
      </c>
      <c r="BK160" s="151">
        <f t="shared" si="9"/>
        <v>0</v>
      </c>
      <c r="BL160" s="14" t="s">
        <v>122</v>
      </c>
      <c r="BM160" s="149" t="s">
        <v>237</v>
      </c>
    </row>
    <row r="161" spans="1:65" s="2" customFormat="1" ht="21.75" customHeight="1">
      <c r="A161" s="26"/>
      <c r="B161" s="138"/>
      <c r="C161" s="139" t="s">
        <v>238</v>
      </c>
      <c r="D161" s="139" t="s">
        <v>118</v>
      </c>
      <c r="E161" s="140" t="s">
        <v>239</v>
      </c>
      <c r="F161" s="141" t="s">
        <v>240</v>
      </c>
      <c r="G161" s="142" t="s">
        <v>197</v>
      </c>
      <c r="H161" s="143">
        <v>12145</v>
      </c>
      <c r="I161" s="143"/>
      <c r="J161" s="143">
        <f t="shared" si="0"/>
        <v>0</v>
      </c>
      <c r="K161" s="144"/>
      <c r="L161" s="27"/>
      <c r="M161" s="145" t="s">
        <v>1</v>
      </c>
      <c r="N161" s="146" t="s">
        <v>35</v>
      </c>
      <c r="O161" s="147">
        <v>3.7999999999999999E-2</v>
      </c>
      <c r="P161" s="147">
        <f t="shared" si="1"/>
        <v>461.51</v>
      </c>
      <c r="Q161" s="147">
        <v>8.4999999999999995E-4</v>
      </c>
      <c r="R161" s="147">
        <f t="shared" si="2"/>
        <v>10.32325</v>
      </c>
      <c r="S161" s="147">
        <v>0</v>
      </c>
      <c r="T161" s="148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122</v>
      </c>
      <c r="AT161" s="149" t="s">
        <v>118</v>
      </c>
      <c r="AU161" s="149" t="s">
        <v>123</v>
      </c>
      <c r="AY161" s="14" t="s">
        <v>116</v>
      </c>
      <c r="BE161" s="150">
        <f t="shared" si="4"/>
        <v>0</v>
      </c>
      <c r="BF161" s="150">
        <f t="shared" si="5"/>
        <v>0</v>
      </c>
      <c r="BG161" s="150">
        <f t="shared" si="6"/>
        <v>0</v>
      </c>
      <c r="BH161" s="150">
        <f t="shared" si="7"/>
        <v>0</v>
      </c>
      <c r="BI161" s="150">
        <f t="shared" si="8"/>
        <v>0</v>
      </c>
      <c r="BJ161" s="14" t="s">
        <v>123</v>
      </c>
      <c r="BK161" s="151">
        <f t="shared" si="9"/>
        <v>0</v>
      </c>
      <c r="BL161" s="14" t="s">
        <v>122</v>
      </c>
      <c r="BM161" s="149" t="s">
        <v>241</v>
      </c>
    </row>
    <row r="162" spans="1:65" s="2" customFormat="1" ht="21.75" customHeight="1">
      <c r="A162" s="26"/>
      <c r="B162" s="138"/>
      <c r="C162" s="139" t="s">
        <v>242</v>
      </c>
      <c r="D162" s="139" t="s">
        <v>118</v>
      </c>
      <c r="E162" s="140" t="s">
        <v>243</v>
      </c>
      <c r="F162" s="141" t="s">
        <v>244</v>
      </c>
      <c r="G162" s="142" t="s">
        <v>197</v>
      </c>
      <c r="H162" s="143">
        <v>135</v>
      </c>
      <c r="I162" s="143"/>
      <c r="J162" s="143">
        <f t="shared" si="0"/>
        <v>0</v>
      </c>
      <c r="K162" s="144"/>
      <c r="L162" s="27"/>
      <c r="M162" s="145" t="s">
        <v>1</v>
      </c>
      <c r="N162" s="146" t="s">
        <v>35</v>
      </c>
      <c r="O162" s="147">
        <v>2.8000000000000001E-2</v>
      </c>
      <c r="P162" s="147">
        <f t="shared" si="1"/>
        <v>3.7800000000000002</v>
      </c>
      <c r="Q162" s="147">
        <v>2.9999999999999997E-4</v>
      </c>
      <c r="R162" s="147">
        <f t="shared" si="2"/>
        <v>4.0499999999999994E-2</v>
      </c>
      <c r="S162" s="147">
        <v>0</v>
      </c>
      <c r="T162" s="148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122</v>
      </c>
      <c r="AT162" s="149" t="s">
        <v>118</v>
      </c>
      <c r="AU162" s="149" t="s">
        <v>123</v>
      </c>
      <c r="AY162" s="14" t="s">
        <v>116</v>
      </c>
      <c r="BE162" s="150">
        <f t="shared" si="4"/>
        <v>0</v>
      </c>
      <c r="BF162" s="150">
        <f t="shared" si="5"/>
        <v>0</v>
      </c>
      <c r="BG162" s="150">
        <f t="shared" si="6"/>
        <v>0</v>
      </c>
      <c r="BH162" s="150">
        <f t="shared" si="7"/>
        <v>0</v>
      </c>
      <c r="BI162" s="150">
        <f t="shared" si="8"/>
        <v>0</v>
      </c>
      <c r="BJ162" s="14" t="s">
        <v>123</v>
      </c>
      <c r="BK162" s="151">
        <f t="shared" si="9"/>
        <v>0</v>
      </c>
      <c r="BL162" s="14" t="s">
        <v>122</v>
      </c>
      <c r="BM162" s="149" t="s">
        <v>245</v>
      </c>
    </row>
    <row r="163" spans="1:65" s="2" customFormat="1" ht="33" customHeight="1">
      <c r="A163" s="26"/>
      <c r="B163" s="138"/>
      <c r="C163" s="139" t="s">
        <v>246</v>
      </c>
      <c r="D163" s="139" t="s">
        <v>118</v>
      </c>
      <c r="E163" s="140" t="s">
        <v>247</v>
      </c>
      <c r="F163" s="141" t="s">
        <v>248</v>
      </c>
      <c r="G163" s="142" t="s">
        <v>121</v>
      </c>
      <c r="H163" s="143">
        <v>226</v>
      </c>
      <c r="I163" s="143"/>
      <c r="J163" s="143">
        <f t="shared" si="0"/>
        <v>0</v>
      </c>
      <c r="K163" s="144"/>
      <c r="L163" s="27"/>
      <c r="M163" s="145" t="s">
        <v>1</v>
      </c>
      <c r="N163" s="146" t="s">
        <v>35</v>
      </c>
      <c r="O163" s="147">
        <v>0.48</v>
      </c>
      <c r="P163" s="147">
        <f t="shared" si="1"/>
        <v>108.47999999999999</v>
      </c>
      <c r="Q163" s="147">
        <v>3.3999999999999998E-3</v>
      </c>
      <c r="R163" s="147">
        <f t="shared" si="2"/>
        <v>0.76839999999999997</v>
      </c>
      <c r="S163" s="147">
        <v>0</v>
      </c>
      <c r="T163" s="148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9" t="s">
        <v>122</v>
      </c>
      <c r="AT163" s="149" t="s">
        <v>118</v>
      </c>
      <c r="AU163" s="149" t="s">
        <v>123</v>
      </c>
      <c r="AY163" s="14" t="s">
        <v>116</v>
      </c>
      <c r="BE163" s="150">
        <f t="shared" si="4"/>
        <v>0</v>
      </c>
      <c r="BF163" s="150">
        <f t="shared" si="5"/>
        <v>0</v>
      </c>
      <c r="BG163" s="150">
        <f t="shared" si="6"/>
        <v>0</v>
      </c>
      <c r="BH163" s="150">
        <f t="shared" si="7"/>
        <v>0</v>
      </c>
      <c r="BI163" s="150">
        <f t="shared" si="8"/>
        <v>0</v>
      </c>
      <c r="BJ163" s="14" t="s">
        <v>123</v>
      </c>
      <c r="BK163" s="151">
        <f t="shared" si="9"/>
        <v>0</v>
      </c>
      <c r="BL163" s="14" t="s">
        <v>122</v>
      </c>
      <c r="BM163" s="149" t="s">
        <v>249</v>
      </c>
    </row>
    <row r="164" spans="1:65" s="2" customFormat="1" ht="21.75" customHeight="1">
      <c r="A164" s="26"/>
      <c r="B164" s="138"/>
      <c r="C164" s="139" t="s">
        <v>250</v>
      </c>
      <c r="D164" s="139" t="s">
        <v>118</v>
      </c>
      <c r="E164" s="140" t="s">
        <v>251</v>
      </c>
      <c r="F164" s="141" t="s">
        <v>252</v>
      </c>
      <c r="G164" s="142" t="s">
        <v>121</v>
      </c>
      <c r="H164" s="143">
        <v>84</v>
      </c>
      <c r="I164" s="143"/>
      <c r="J164" s="143">
        <f t="shared" si="0"/>
        <v>0</v>
      </c>
      <c r="K164" s="144"/>
      <c r="L164" s="27"/>
      <c r="M164" s="145" t="s">
        <v>1</v>
      </c>
      <c r="N164" s="146" t="s">
        <v>35</v>
      </c>
      <c r="O164" s="147">
        <v>0.48</v>
      </c>
      <c r="P164" s="147">
        <f t="shared" si="1"/>
        <v>40.32</v>
      </c>
      <c r="Q164" s="147">
        <v>3.3999999999999998E-3</v>
      </c>
      <c r="R164" s="147">
        <f t="shared" si="2"/>
        <v>0.28559999999999997</v>
      </c>
      <c r="S164" s="147">
        <v>0</v>
      </c>
      <c r="T164" s="148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122</v>
      </c>
      <c r="AT164" s="149" t="s">
        <v>118</v>
      </c>
      <c r="AU164" s="149" t="s">
        <v>123</v>
      </c>
      <c r="AY164" s="14" t="s">
        <v>116</v>
      </c>
      <c r="BE164" s="150">
        <f t="shared" si="4"/>
        <v>0</v>
      </c>
      <c r="BF164" s="150">
        <f t="shared" si="5"/>
        <v>0</v>
      </c>
      <c r="BG164" s="150">
        <f t="shared" si="6"/>
        <v>0</v>
      </c>
      <c r="BH164" s="150">
        <f t="shared" si="7"/>
        <v>0</v>
      </c>
      <c r="BI164" s="150">
        <f t="shared" si="8"/>
        <v>0</v>
      </c>
      <c r="BJ164" s="14" t="s">
        <v>123</v>
      </c>
      <c r="BK164" s="151">
        <f t="shared" si="9"/>
        <v>0</v>
      </c>
      <c r="BL164" s="14" t="s">
        <v>122</v>
      </c>
      <c r="BM164" s="149" t="s">
        <v>253</v>
      </c>
    </row>
    <row r="165" spans="1:65" s="2" customFormat="1" ht="21.75" customHeight="1">
      <c r="A165" s="26"/>
      <c r="B165" s="138"/>
      <c r="C165" s="139" t="s">
        <v>254</v>
      </c>
      <c r="D165" s="139" t="s">
        <v>118</v>
      </c>
      <c r="E165" s="140" t="s">
        <v>255</v>
      </c>
      <c r="F165" s="141" t="s">
        <v>256</v>
      </c>
      <c r="G165" s="142" t="s">
        <v>197</v>
      </c>
      <c r="H165" s="143">
        <v>19010</v>
      </c>
      <c r="I165" s="143"/>
      <c r="J165" s="143">
        <f t="shared" si="0"/>
        <v>0</v>
      </c>
      <c r="K165" s="144"/>
      <c r="L165" s="27"/>
      <c r="M165" s="145" t="s">
        <v>1</v>
      </c>
      <c r="N165" s="146" t="s">
        <v>35</v>
      </c>
      <c r="O165" s="147">
        <v>1.4999999999999999E-2</v>
      </c>
      <c r="P165" s="147">
        <f t="shared" si="1"/>
        <v>285.14999999999998</v>
      </c>
      <c r="Q165" s="147">
        <v>0</v>
      </c>
      <c r="R165" s="147">
        <f t="shared" si="2"/>
        <v>0</v>
      </c>
      <c r="S165" s="147">
        <v>0</v>
      </c>
      <c r="T165" s="148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9" t="s">
        <v>122</v>
      </c>
      <c r="AT165" s="149" t="s">
        <v>118</v>
      </c>
      <c r="AU165" s="149" t="s">
        <v>123</v>
      </c>
      <c r="AY165" s="14" t="s">
        <v>116</v>
      </c>
      <c r="BE165" s="150">
        <f t="shared" si="4"/>
        <v>0</v>
      </c>
      <c r="BF165" s="150">
        <f t="shared" si="5"/>
        <v>0</v>
      </c>
      <c r="BG165" s="150">
        <f t="shared" si="6"/>
        <v>0</v>
      </c>
      <c r="BH165" s="150">
        <f t="shared" si="7"/>
        <v>0</v>
      </c>
      <c r="BI165" s="150">
        <f t="shared" si="8"/>
        <v>0</v>
      </c>
      <c r="BJ165" s="14" t="s">
        <v>123</v>
      </c>
      <c r="BK165" s="151">
        <f t="shared" si="9"/>
        <v>0</v>
      </c>
      <c r="BL165" s="14" t="s">
        <v>122</v>
      </c>
      <c r="BM165" s="149" t="s">
        <v>257</v>
      </c>
    </row>
    <row r="166" spans="1:65" s="2" customFormat="1" ht="21.75" customHeight="1">
      <c r="A166" s="26"/>
      <c r="B166" s="138"/>
      <c r="C166" s="139" t="s">
        <v>258</v>
      </c>
      <c r="D166" s="139" t="s">
        <v>118</v>
      </c>
      <c r="E166" s="140" t="s">
        <v>259</v>
      </c>
      <c r="F166" s="141" t="s">
        <v>260</v>
      </c>
      <c r="G166" s="142" t="s">
        <v>121</v>
      </c>
      <c r="H166" s="143">
        <v>310</v>
      </c>
      <c r="I166" s="143"/>
      <c r="J166" s="143">
        <f t="shared" si="0"/>
        <v>0</v>
      </c>
      <c r="K166" s="144"/>
      <c r="L166" s="27"/>
      <c r="M166" s="145" t="s">
        <v>1</v>
      </c>
      <c r="N166" s="146" t="s">
        <v>35</v>
      </c>
      <c r="O166" s="147">
        <v>0.11899999999999999</v>
      </c>
      <c r="P166" s="147">
        <f t="shared" si="1"/>
        <v>36.89</v>
      </c>
      <c r="Q166" s="147">
        <v>1.0000000000000001E-5</v>
      </c>
      <c r="R166" s="147">
        <f t="shared" si="2"/>
        <v>3.1000000000000003E-3</v>
      </c>
      <c r="S166" s="147">
        <v>0</v>
      </c>
      <c r="T166" s="148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9" t="s">
        <v>122</v>
      </c>
      <c r="AT166" s="149" t="s">
        <v>118</v>
      </c>
      <c r="AU166" s="149" t="s">
        <v>123</v>
      </c>
      <c r="AY166" s="14" t="s">
        <v>116</v>
      </c>
      <c r="BE166" s="150">
        <f t="shared" si="4"/>
        <v>0</v>
      </c>
      <c r="BF166" s="150">
        <f t="shared" si="5"/>
        <v>0</v>
      </c>
      <c r="BG166" s="150">
        <f t="shared" si="6"/>
        <v>0</v>
      </c>
      <c r="BH166" s="150">
        <f t="shared" si="7"/>
        <v>0</v>
      </c>
      <c r="BI166" s="150">
        <f t="shared" si="8"/>
        <v>0</v>
      </c>
      <c r="BJ166" s="14" t="s">
        <v>123</v>
      </c>
      <c r="BK166" s="151">
        <f t="shared" si="9"/>
        <v>0</v>
      </c>
      <c r="BL166" s="14" t="s">
        <v>122</v>
      </c>
      <c r="BM166" s="149" t="s">
        <v>261</v>
      </c>
    </row>
    <row r="167" spans="1:65" s="2" customFormat="1" ht="21.75" customHeight="1">
      <c r="A167" s="26"/>
      <c r="B167" s="138"/>
      <c r="C167" s="139" t="s">
        <v>262</v>
      </c>
      <c r="D167" s="139" t="s">
        <v>118</v>
      </c>
      <c r="E167" s="140" t="s">
        <v>263</v>
      </c>
      <c r="F167" s="141" t="s">
        <v>264</v>
      </c>
      <c r="G167" s="142" t="s">
        <v>191</v>
      </c>
      <c r="H167" s="143">
        <v>28</v>
      </c>
      <c r="I167" s="143"/>
      <c r="J167" s="143">
        <f t="shared" si="0"/>
        <v>0</v>
      </c>
      <c r="K167" s="144"/>
      <c r="L167" s="27"/>
      <c r="M167" s="145" t="s">
        <v>1</v>
      </c>
      <c r="N167" s="146" t="s">
        <v>35</v>
      </c>
      <c r="O167" s="147">
        <v>0.187</v>
      </c>
      <c r="P167" s="147">
        <f t="shared" si="1"/>
        <v>5.2359999999999998</v>
      </c>
      <c r="Q167" s="147">
        <v>0</v>
      </c>
      <c r="R167" s="147">
        <f t="shared" si="2"/>
        <v>0</v>
      </c>
      <c r="S167" s="147">
        <v>0</v>
      </c>
      <c r="T167" s="148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9" t="s">
        <v>122</v>
      </c>
      <c r="AT167" s="149" t="s">
        <v>118</v>
      </c>
      <c r="AU167" s="149" t="s">
        <v>123</v>
      </c>
      <c r="AY167" s="14" t="s">
        <v>116</v>
      </c>
      <c r="BE167" s="150">
        <f t="shared" si="4"/>
        <v>0</v>
      </c>
      <c r="BF167" s="150">
        <f t="shared" si="5"/>
        <v>0</v>
      </c>
      <c r="BG167" s="150">
        <f t="shared" si="6"/>
        <v>0</v>
      </c>
      <c r="BH167" s="150">
        <f t="shared" si="7"/>
        <v>0</v>
      </c>
      <c r="BI167" s="150">
        <f t="shared" si="8"/>
        <v>0</v>
      </c>
      <c r="BJ167" s="14" t="s">
        <v>123</v>
      </c>
      <c r="BK167" s="151">
        <f t="shared" si="9"/>
        <v>0</v>
      </c>
      <c r="BL167" s="14" t="s">
        <v>122</v>
      </c>
      <c r="BM167" s="149" t="s">
        <v>265</v>
      </c>
    </row>
    <row r="168" spans="1:65" s="2" customFormat="1" ht="21.75" customHeight="1">
      <c r="A168" s="26"/>
      <c r="B168" s="138"/>
      <c r="C168" s="152" t="s">
        <v>266</v>
      </c>
      <c r="D168" s="152" t="s">
        <v>143</v>
      </c>
      <c r="E168" s="153" t="s">
        <v>267</v>
      </c>
      <c r="F168" s="154" t="s">
        <v>268</v>
      </c>
      <c r="G168" s="155" t="s">
        <v>191</v>
      </c>
      <c r="H168" s="156">
        <v>28</v>
      </c>
      <c r="I168" s="156"/>
      <c r="J168" s="156">
        <f t="shared" si="0"/>
        <v>0</v>
      </c>
      <c r="K168" s="157"/>
      <c r="L168" s="158"/>
      <c r="M168" s="159" t="s">
        <v>1</v>
      </c>
      <c r="N168" s="160" t="s">
        <v>35</v>
      </c>
      <c r="O168" s="147">
        <v>0</v>
      </c>
      <c r="P168" s="147">
        <f t="shared" si="1"/>
        <v>0</v>
      </c>
      <c r="Q168" s="147">
        <v>2.5000000000000001E-3</v>
      </c>
      <c r="R168" s="147">
        <f t="shared" si="2"/>
        <v>7.0000000000000007E-2</v>
      </c>
      <c r="S168" s="147">
        <v>0</v>
      </c>
      <c r="T168" s="148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9" t="s">
        <v>147</v>
      </c>
      <c r="AT168" s="149" t="s">
        <v>143</v>
      </c>
      <c r="AU168" s="149" t="s">
        <v>123</v>
      </c>
      <c r="AY168" s="14" t="s">
        <v>116</v>
      </c>
      <c r="BE168" s="150">
        <f t="shared" si="4"/>
        <v>0</v>
      </c>
      <c r="BF168" s="150">
        <f t="shared" si="5"/>
        <v>0</v>
      </c>
      <c r="BG168" s="150">
        <f t="shared" si="6"/>
        <v>0</v>
      </c>
      <c r="BH168" s="150">
        <f t="shared" si="7"/>
        <v>0</v>
      </c>
      <c r="BI168" s="150">
        <f t="shared" si="8"/>
        <v>0</v>
      </c>
      <c r="BJ168" s="14" t="s">
        <v>123</v>
      </c>
      <c r="BK168" s="151">
        <f t="shared" si="9"/>
        <v>0</v>
      </c>
      <c r="BL168" s="14" t="s">
        <v>122</v>
      </c>
      <c r="BM168" s="149" t="s">
        <v>269</v>
      </c>
    </row>
    <row r="169" spans="1:65" s="2" customFormat="1" ht="16.5" customHeight="1">
      <c r="A169" s="26"/>
      <c r="B169" s="138"/>
      <c r="C169" s="139" t="s">
        <v>270</v>
      </c>
      <c r="D169" s="139" t="s">
        <v>118</v>
      </c>
      <c r="E169" s="140" t="s">
        <v>271</v>
      </c>
      <c r="F169" s="141" t="s">
        <v>272</v>
      </c>
      <c r="G169" s="142" t="s">
        <v>197</v>
      </c>
      <c r="H169" s="143">
        <v>165</v>
      </c>
      <c r="I169" s="143"/>
      <c r="J169" s="143">
        <f t="shared" si="0"/>
        <v>0</v>
      </c>
      <c r="K169" s="144"/>
      <c r="L169" s="27"/>
      <c r="M169" s="145" t="s">
        <v>1</v>
      </c>
      <c r="N169" s="146" t="s">
        <v>35</v>
      </c>
      <c r="O169" s="147">
        <v>0.19</v>
      </c>
      <c r="P169" s="147">
        <f t="shared" si="1"/>
        <v>31.35</v>
      </c>
      <c r="Q169" s="147">
        <v>1.2999999999999999E-4</v>
      </c>
      <c r="R169" s="147">
        <f t="shared" si="2"/>
        <v>2.1449999999999997E-2</v>
      </c>
      <c r="S169" s="147">
        <v>0</v>
      </c>
      <c r="T169" s="148">
        <f t="shared" si="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122</v>
      </c>
      <c r="AT169" s="149" t="s">
        <v>118</v>
      </c>
      <c r="AU169" s="149" t="s">
        <v>123</v>
      </c>
      <c r="AY169" s="14" t="s">
        <v>116</v>
      </c>
      <c r="BE169" s="150">
        <f t="shared" si="4"/>
        <v>0</v>
      </c>
      <c r="BF169" s="150">
        <f t="shared" si="5"/>
        <v>0</v>
      </c>
      <c r="BG169" s="150">
        <f t="shared" si="6"/>
        <v>0</v>
      </c>
      <c r="BH169" s="150">
        <f t="shared" si="7"/>
        <v>0</v>
      </c>
      <c r="BI169" s="150">
        <f t="shared" si="8"/>
        <v>0</v>
      </c>
      <c r="BJ169" s="14" t="s">
        <v>123</v>
      </c>
      <c r="BK169" s="151">
        <f t="shared" si="9"/>
        <v>0</v>
      </c>
      <c r="BL169" s="14" t="s">
        <v>122</v>
      </c>
      <c r="BM169" s="149" t="s">
        <v>273</v>
      </c>
    </row>
    <row r="170" spans="1:65" s="2" customFormat="1" ht="16.5" customHeight="1">
      <c r="A170" s="26"/>
      <c r="B170" s="138"/>
      <c r="C170" s="139" t="s">
        <v>274</v>
      </c>
      <c r="D170" s="139" t="s">
        <v>118</v>
      </c>
      <c r="E170" s="140" t="s">
        <v>275</v>
      </c>
      <c r="F170" s="141" t="s">
        <v>276</v>
      </c>
      <c r="G170" s="142" t="s">
        <v>197</v>
      </c>
      <c r="H170" s="143">
        <v>4930</v>
      </c>
      <c r="I170" s="143"/>
      <c r="J170" s="143">
        <f t="shared" si="0"/>
        <v>0</v>
      </c>
      <c r="K170" s="144"/>
      <c r="L170" s="27"/>
      <c r="M170" s="145" t="s">
        <v>1</v>
      </c>
      <c r="N170" s="146" t="s">
        <v>35</v>
      </c>
      <c r="O170" s="147">
        <v>0.19</v>
      </c>
      <c r="P170" s="147">
        <f t="shared" si="1"/>
        <v>936.7</v>
      </c>
      <c r="Q170" s="147">
        <v>1.2999999999999999E-4</v>
      </c>
      <c r="R170" s="147">
        <f t="shared" si="2"/>
        <v>0.64089999999999991</v>
      </c>
      <c r="S170" s="147">
        <v>0</v>
      </c>
      <c r="T170" s="148">
        <f t="shared" si="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9" t="s">
        <v>122</v>
      </c>
      <c r="AT170" s="149" t="s">
        <v>118</v>
      </c>
      <c r="AU170" s="149" t="s">
        <v>123</v>
      </c>
      <c r="AY170" s="14" t="s">
        <v>116</v>
      </c>
      <c r="BE170" s="150">
        <f t="shared" si="4"/>
        <v>0</v>
      </c>
      <c r="BF170" s="150">
        <f t="shared" si="5"/>
        <v>0</v>
      </c>
      <c r="BG170" s="150">
        <f t="shared" si="6"/>
        <v>0</v>
      </c>
      <c r="BH170" s="150">
        <f t="shared" si="7"/>
        <v>0</v>
      </c>
      <c r="BI170" s="150">
        <f t="shared" si="8"/>
        <v>0</v>
      </c>
      <c r="BJ170" s="14" t="s">
        <v>123</v>
      </c>
      <c r="BK170" s="151">
        <f t="shared" si="9"/>
        <v>0</v>
      </c>
      <c r="BL170" s="14" t="s">
        <v>122</v>
      </c>
      <c r="BM170" s="149" t="s">
        <v>277</v>
      </c>
    </row>
    <row r="171" spans="1:65" s="2" customFormat="1" ht="21.75" customHeight="1">
      <c r="A171" s="26"/>
      <c r="B171" s="138"/>
      <c r="C171" s="139" t="s">
        <v>278</v>
      </c>
      <c r="D171" s="139" t="s">
        <v>118</v>
      </c>
      <c r="E171" s="140" t="s">
        <v>279</v>
      </c>
      <c r="F171" s="141" t="s">
        <v>280</v>
      </c>
      <c r="G171" s="142" t="s">
        <v>197</v>
      </c>
      <c r="H171" s="143">
        <v>98</v>
      </c>
      <c r="I171" s="143"/>
      <c r="J171" s="143">
        <f t="shared" si="0"/>
        <v>0</v>
      </c>
      <c r="K171" s="144"/>
      <c r="L171" s="27"/>
      <c r="M171" s="145" t="s">
        <v>1</v>
      </c>
      <c r="N171" s="146" t="s">
        <v>35</v>
      </c>
      <c r="O171" s="147">
        <v>0.185</v>
      </c>
      <c r="P171" s="147">
        <f t="shared" si="1"/>
        <v>18.13</v>
      </c>
      <c r="Q171" s="147">
        <v>0</v>
      </c>
      <c r="R171" s="147">
        <f t="shared" si="2"/>
        <v>0</v>
      </c>
      <c r="S171" s="147">
        <v>0</v>
      </c>
      <c r="T171" s="148">
        <f t="shared" si="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9" t="s">
        <v>122</v>
      </c>
      <c r="AT171" s="149" t="s">
        <v>118</v>
      </c>
      <c r="AU171" s="149" t="s">
        <v>123</v>
      </c>
      <c r="AY171" s="14" t="s">
        <v>116</v>
      </c>
      <c r="BE171" s="150">
        <f t="shared" si="4"/>
        <v>0</v>
      </c>
      <c r="BF171" s="150">
        <f t="shared" si="5"/>
        <v>0</v>
      </c>
      <c r="BG171" s="150">
        <f t="shared" si="6"/>
        <v>0</v>
      </c>
      <c r="BH171" s="150">
        <f t="shared" si="7"/>
        <v>0</v>
      </c>
      <c r="BI171" s="150">
        <f t="shared" si="8"/>
        <v>0</v>
      </c>
      <c r="BJ171" s="14" t="s">
        <v>123</v>
      </c>
      <c r="BK171" s="151">
        <f t="shared" si="9"/>
        <v>0</v>
      </c>
      <c r="BL171" s="14" t="s">
        <v>122</v>
      </c>
      <c r="BM171" s="149" t="s">
        <v>281</v>
      </c>
    </row>
    <row r="172" spans="1:65" s="2" customFormat="1" ht="33" customHeight="1">
      <c r="A172" s="26"/>
      <c r="B172" s="138"/>
      <c r="C172" s="139" t="s">
        <v>282</v>
      </c>
      <c r="D172" s="139" t="s">
        <v>118</v>
      </c>
      <c r="E172" s="140" t="s">
        <v>283</v>
      </c>
      <c r="F172" s="141" t="s">
        <v>284</v>
      </c>
      <c r="G172" s="142" t="s">
        <v>197</v>
      </c>
      <c r="H172" s="143">
        <v>2835</v>
      </c>
      <c r="I172" s="143"/>
      <c r="J172" s="143">
        <f t="shared" si="0"/>
        <v>0</v>
      </c>
      <c r="K172" s="144"/>
      <c r="L172" s="27"/>
      <c r="M172" s="145" t="s">
        <v>1</v>
      </c>
      <c r="N172" s="146" t="s">
        <v>35</v>
      </c>
      <c r="O172" s="147">
        <v>1.9E-2</v>
      </c>
      <c r="P172" s="147">
        <f t="shared" si="1"/>
        <v>53.865000000000002</v>
      </c>
      <c r="Q172" s="147">
        <v>0</v>
      </c>
      <c r="R172" s="147">
        <f t="shared" si="2"/>
        <v>0</v>
      </c>
      <c r="S172" s="147">
        <v>0.1946</v>
      </c>
      <c r="T172" s="148">
        <f t="shared" si="3"/>
        <v>551.69100000000003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9" t="s">
        <v>122</v>
      </c>
      <c r="AT172" s="149" t="s">
        <v>118</v>
      </c>
      <c r="AU172" s="149" t="s">
        <v>123</v>
      </c>
      <c r="AY172" s="14" t="s">
        <v>116</v>
      </c>
      <c r="BE172" s="150">
        <f t="shared" si="4"/>
        <v>0</v>
      </c>
      <c r="BF172" s="150">
        <f t="shared" si="5"/>
        <v>0</v>
      </c>
      <c r="BG172" s="150">
        <f t="shared" si="6"/>
        <v>0</v>
      </c>
      <c r="BH172" s="150">
        <f t="shared" si="7"/>
        <v>0</v>
      </c>
      <c r="BI172" s="150">
        <f t="shared" si="8"/>
        <v>0</v>
      </c>
      <c r="BJ172" s="14" t="s">
        <v>123</v>
      </c>
      <c r="BK172" s="151">
        <f t="shared" si="9"/>
        <v>0</v>
      </c>
      <c r="BL172" s="14" t="s">
        <v>122</v>
      </c>
      <c r="BM172" s="149" t="s">
        <v>285</v>
      </c>
    </row>
    <row r="173" spans="1:65" s="2" customFormat="1" ht="16.5" customHeight="1">
      <c r="A173" s="26"/>
      <c r="B173" s="138"/>
      <c r="C173" s="139" t="s">
        <v>286</v>
      </c>
      <c r="D173" s="139" t="s">
        <v>118</v>
      </c>
      <c r="E173" s="140" t="s">
        <v>287</v>
      </c>
      <c r="F173" s="141" t="s">
        <v>288</v>
      </c>
      <c r="G173" s="142" t="s">
        <v>197</v>
      </c>
      <c r="H173" s="143">
        <v>200</v>
      </c>
      <c r="I173" s="143"/>
      <c r="J173" s="143">
        <f t="shared" si="0"/>
        <v>0</v>
      </c>
      <c r="K173" s="144"/>
      <c r="L173" s="27"/>
      <c r="M173" s="145" t="s">
        <v>1</v>
      </c>
      <c r="N173" s="146" t="s">
        <v>35</v>
      </c>
      <c r="O173" s="147">
        <v>0.91800000000000004</v>
      </c>
      <c r="P173" s="147">
        <f t="shared" si="1"/>
        <v>183.6</v>
      </c>
      <c r="Q173" s="147">
        <v>0</v>
      </c>
      <c r="R173" s="147">
        <f t="shared" si="2"/>
        <v>0</v>
      </c>
      <c r="S173" s="147">
        <v>3.5000000000000003E-2</v>
      </c>
      <c r="T173" s="148">
        <f t="shared" si="3"/>
        <v>7.0000000000000009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9" t="s">
        <v>122</v>
      </c>
      <c r="AT173" s="149" t="s">
        <v>118</v>
      </c>
      <c r="AU173" s="149" t="s">
        <v>123</v>
      </c>
      <c r="AY173" s="14" t="s">
        <v>116</v>
      </c>
      <c r="BE173" s="150">
        <f t="shared" si="4"/>
        <v>0</v>
      </c>
      <c r="BF173" s="150">
        <f t="shared" si="5"/>
        <v>0</v>
      </c>
      <c r="BG173" s="150">
        <f t="shared" si="6"/>
        <v>0</v>
      </c>
      <c r="BH173" s="150">
        <f t="shared" si="7"/>
        <v>0</v>
      </c>
      <c r="BI173" s="150">
        <f t="shared" si="8"/>
        <v>0</v>
      </c>
      <c r="BJ173" s="14" t="s">
        <v>123</v>
      </c>
      <c r="BK173" s="151">
        <f t="shared" si="9"/>
        <v>0</v>
      </c>
      <c r="BL173" s="14" t="s">
        <v>122</v>
      </c>
      <c r="BM173" s="149" t="s">
        <v>289</v>
      </c>
    </row>
    <row r="174" spans="1:65" s="2" customFormat="1" ht="16.5" customHeight="1">
      <c r="A174" s="26"/>
      <c r="B174" s="138"/>
      <c r="C174" s="139" t="s">
        <v>290</v>
      </c>
      <c r="D174" s="139" t="s">
        <v>118</v>
      </c>
      <c r="E174" s="140" t="s">
        <v>291</v>
      </c>
      <c r="F174" s="141" t="s">
        <v>292</v>
      </c>
      <c r="G174" s="142" t="s">
        <v>197</v>
      </c>
      <c r="H174" s="143">
        <v>822</v>
      </c>
      <c r="I174" s="143"/>
      <c r="J174" s="143">
        <f t="shared" si="0"/>
        <v>0</v>
      </c>
      <c r="K174" s="144"/>
      <c r="L174" s="27"/>
      <c r="M174" s="145" t="s">
        <v>1</v>
      </c>
      <c r="N174" s="146" t="s">
        <v>35</v>
      </c>
      <c r="O174" s="147">
        <v>0.71799999999999997</v>
      </c>
      <c r="P174" s="147">
        <f t="shared" si="1"/>
        <v>590.19600000000003</v>
      </c>
      <c r="Q174" s="147">
        <v>9.0000000000000006E-5</v>
      </c>
      <c r="R174" s="147">
        <f t="shared" si="2"/>
        <v>7.3980000000000004E-2</v>
      </c>
      <c r="S174" s="147">
        <v>4.2000000000000003E-2</v>
      </c>
      <c r="T174" s="148">
        <f t="shared" si="3"/>
        <v>34.524000000000001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9" t="s">
        <v>122</v>
      </c>
      <c r="AT174" s="149" t="s">
        <v>118</v>
      </c>
      <c r="AU174" s="149" t="s">
        <v>123</v>
      </c>
      <c r="AY174" s="14" t="s">
        <v>116</v>
      </c>
      <c r="BE174" s="150">
        <f t="shared" si="4"/>
        <v>0</v>
      </c>
      <c r="BF174" s="150">
        <f t="shared" si="5"/>
        <v>0</v>
      </c>
      <c r="BG174" s="150">
        <f t="shared" si="6"/>
        <v>0</v>
      </c>
      <c r="BH174" s="150">
        <f t="shared" si="7"/>
        <v>0</v>
      </c>
      <c r="BI174" s="150">
        <f t="shared" si="8"/>
        <v>0</v>
      </c>
      <c r="BJ174" s="14" t="s">
        <v>123</v>
      </c>
      <c r="BK174" s="151">
        <f t="shared" si="9"/>
        <v>0</v>
      </c>
      <c r="BL174" s="14" t="s">
        <v>122</v>
      </c>
      <c r="BM174" s="149" t="s">
        <v>293</v>
      </c>
    </row>
    <row r="175" spans="1:65" s="2" customFormat="1" ht="21.75" customHeight="1">
      <c r="A175" s="26"/>
      <c r="B175" s="138"/>
      <c r="C175" s="139" t="s">
        <v>294</v>
      </c>
      <c r="D175" s="139" t="s">
        <v>118</v>
      </c>
      <c r="E175" s="140" t="s">
        <v>295</v>
      </c>
      <c r="F175" s="141" t="s">
        <v>296</v>
      </c>
      <c r="G175" s="142" t="s">
        <v>191</v>
      </c>
      <c r="H175" s="143">
        <v>71</v>
      </c>
      <c r="I175" s="143"/>
      <c r="J175" s="143">
        <f t="shared" si="0"/>
        <v>0</v>
      </c>
      <c r="K175" s="144"/>
      <c r="L175" s="27"/>
      <c r="M175" s="145" t="s">
        <v>1</v>
      </c>
      <c r="N175" s="146" t="s">
        <v>35</v>
      </c>
      <c r="O175" s="147">
        <v>0.16500000000000001</v>
      </c>
      <c r="P175" s="147">
        <f t="shared" si="1"/>
        <v>11.715</v>
      </c>
      <c r="Q175" s="147">
        <v>0</v>
      </c>
      <c r="R175" s="147">
        <f t="shared" si="2"/>
        <v>0</v>
      </c>
      <c r="S175" s="147">
        <v>4.0000000000000001E-3</v>
      </c>
      <c r="T175" s="148">
        <f t="shared" si="3"/>
        <v>0.28400000000000003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9" t="s">
        <v>122</v>
      </c>
      <c r="AT175" s="149" t="s">
        <v>118</v>
      </c>
      <c r="AU175" s="149" t="s">
        <v>123</v>
      </c>
      <c r="AY175" s="14" t="s">
        <v>116</v>
      </c>
      <c r="BE175" s="150">
        <f t="shared" si="4"/>
        <v>0</v>
      </c>
      <c r="BF175" s="150">
        <f t="shared" si="5"/>
        <v>0</v>
      </c>
      <c r="BG175" s="150">
        <f t="shared" si="6"/>
        <v>0</v>
      </c>
      <c r="BH175" s="150">
        <f t="shared" si="7"/>
        <v>0</v>
      </c>
      <c r="BI175" s="150">
        <f t="shared" si="8"/>
        <v>0</v>
      </c>
      <c r="BJ175" s="14" t="s">
        <v>123</v>
      </c>
      <c r="BK175" s="151">
        <f t="shared" si="9"/>
        <v>0</v>
      </c>
      <c r="BL175" s="14" t="s">
        <v>122</v>
      </c>
      <c r="BM175" s="149" t="s">
        <v>297</v>
      </c>
    </row>
    <row r="176" spans="1:65" s="2" customFormat="1" ht="21.75" customHeight="1">
      <c r="A176" s="26"/>
      <c r="B176" s="138"/>
      <c r="C176" s="139" t="s">
        <v>298</v>
      </c>
      <c r="D176" s="139" t="s">
        <v>118</v>
      </c>
      <c r="E176" s="140" t="s">
        <v>299</v>
      </c>
      <c r="F176" s="141" t="s">
        <v>300</v>
      </c>
      <c r="G176" s="142" t="s">
        <v>134</v>
      </c>
      <c r="H176" s="143">
        <v>8471.4599999999991</v>
      </c>
      <c r="I176" s="143"/>
      <c r="J176" s="143">
        <f t="shared" si="0"/>
        <v>0</v>
      </c>
      <c r="K176" s="144"/>
      <c r="L176" s="27"/>
      <c r="M176" s="145" t="s">
        <v>1</v>
      </c>
      <c r="N176" s="146" t="s">
        <v>35</v>
      </c>
      <c r="O176" s="147">
        <v>3.1E-2</v>
      </c>
      <c r="P176" s="147">
        <f t="shared" si="1"/>
        <v>262.61525999999998</v>
      </c>
      <c r="Q176" s="147">
        <v>0</v>
      </c>
      <c r="R176" s="147">
        <f t="shared" si="2"/>
        <v>0</v>
      </c>
      <c r="S176" s="147">
        <v>0</v>
      </c>
      <c r="T176" s="148">
        <f t="shared" si="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9" t="s">
        <v>122</v>
      </c>
      <c r="AT176" s="149" t="s">
        <v>118</v>
      </c>
      <c r="AU176" s="149" t="s">
        <v>123</v>
      </c>
      <c r="AY176" s="14" t="s">
        <v>116</v>
      </c>
      <c r="BE176" s="150">
        <f t="shared" si="4"/>
        <v>0</v>
      </c>
      <c r="BF176" s="150">
        <f t="shared" si="5"/>
        <v>0</v>
      </c>
      <c r="BG176" s="150">
        <f t="shared" si="6"/>
        <v>0</v>
      </c>
      <c r="BH176" s="150">
        <f t="shared" si="7"/>
        <v>0</v>
      </c>
      <c r="BI176" s="150">
        <f t="shared" si="8"/>
        <v>0</v>
      </c>
      <c r="BJ176" s="14" t="s">
        <v>123</v>
      </c>
      <c r="BK176" s="151">
        <f t="shared" si="9"/>
        <v>0</v>
      </c>
      <c r="BL176" s="14" t="s">
        <v>122</v>
      </c>
      <c r="BM176" s="149" t="s">
        <v>301</v>
      </c>
    </row>
    <row r="177" spans="1:65" s="2" customFormat="1" ht="21.75" customHeight="1">
      <c r="A177" s="26"/>
      <c r="B177" s="138"/>
      <c r="C177" s="139" t="s">
        <v>302</v>
      </c>
      <c r="D177" s="139" t="s">
        <v>118</v>
      </c>
      <c r="E177" s="140" t="s">
        <v>303</v>
      </c>
      <c r="F177" s="141" t="s">
        <v>304</v>
      </c>
      <c r="G177" s="142" t="s">
        <v>134</v>
      </c>
      <c r="H177" s="165">
        <v>118600.44</v>
      </c>
      <c r="I177" s="143"/>
      <c r="J177" s="143">
        <f t="shared" si="0"/>
        <v>0</v>
      </c>
      <c r="K177" s="144"/>
      <c r="L177" s="27"/>
      <c r="M177" s="145" t="s">
        <v>1</v>
      </c>
      <c r="N177" s="146" t="s">
        <v>35</v>
      </c>
      <c r="O177" s="147">
        <v>6.0000000000000001E-3</v>
      </c>
      <c r="P177" s="147">
        <f t="shared" si="1"/>
        <v>711.60264000000006</v>
      </c>
      <c r="Q177" s="147">
        <v>0</v>
      </c>
      <c r="R177" s="147">
        <f t="shared" si="2"/>
        <v>0</v>
      </c>
      <c r="S177" s="147">
        <v>0</v>
      </c>
      <c r="T177" s="148">
        <f t="shared" si="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9" t="s">
        <v>122</v>
      </c>
      <c r="AT177" s="149" t="s">
        <v>118</v>
      </c>
      <c r="AU177" s="149" t="s">
        <v>123</v>
      </c>
      <c r="AY177" s="14" t="s">
        <v>116</v>
      </c>
      <c r="BE177" s="150">
        <f t="shared" si="4"/>
        <v>0</v>
      </c>
      <c r="BF177" s="150">
        <f t="shared" si="5"/>
        <v>0</v>
      </c>
      <c r="BG177" s="150">
        <f t="shared" si="6"/>
        <v>0</v>
      </c>
      <c r="BH177" s="150">
        <f t="shared" si="7"/>
        <v>0</v>
      </c>
      <c r="BI177" s="150">
        <f t="shared" si="8"/>
        <v>0</v>
      </c>
      <c r="BJ177" s="14" t="s">
        <v>123</v>
      </c>
      <c r="BK177" s="151">
        <f t="shared" si="9"/>
        <v>0</v>
      </c>
      <c r="BL177" s="14" t="s">
        <v>122</v>
      </c>
      <c r="BM177" s="149" t="s">
        <v>305</v>
      </c>
    </row>
    <row r="178" spans="1:65" s="12" customFormat="1" ht="22.9" customHeight="1">
      <c r="B178" s="126"/>
      <c r="D178" s="127" t="s">
        <v>68</v>
      </c>
      <c r="E178" s="136" t="s">
        <v>306</v>
      </c>
      <c r="F178" s="136" t="s">
        <v>307</v>
      </c>
      <c r="J178" s="137">
        <f>BK178</f>
        <v>0</v>
      </c>
      <c r="L178" s="126"/>
      <c r="M178" s="130"/>
      <c r="N178" s="131"/>
      <c r="O178" s="131"/>
      <c r="P178" s="132">
        <f>P179</f>
        <v>245.67518999999999</v>
      </c>
      <c r="Q178" s="131"/>
      <c r="R178" s="132">
        <f>R179</f>
        <v>0</v>
      </c>
      <c r="S178" s="131"/>
      <c r="T178" s="133">
        <f>T179</f>
        <v>0</v>
      </c>
      <c r="AR178" s="127" t="s">
        <v>77</v>
      </c>
      <c r="AT178" s="134" t="s">
        <v>68</v>
      </c>
      <c r="AU178" s="134" t="s">
        <v>77</v>
      </c>
      <c r="AY178" s="127" t="s">
        <v>116</v>
      </c>
      <c r="BK178" s="135">
        <f>BK179</f>
        <v>0</v>
      </c>
    </row>
    <row r="179" spans="1:65" s="2" customFormat="1" ht="21.75" customHeight="1">
      <c r="A179" s="26"/>
      <c r="B179" s="138"/>
      <c r="C179" s="139" t="s">
        <v>308</v>
      </c>
      <c r="D179" s="139" t="s">
        <v>118</v>
      </c>
      <c r="E179" s="140" t="s">
        <v>309</v>
      </c>
      <c r="F179" s="141" t="s">
        <v>310</v>
      </c>
      <c r="G179" s="142" t="s">
        <v>134</v>
      </c>
      <c r="H179" s="143">
        <v>8189.1729999999998</v>
      </c>
      <c r="I179" s="143"/>
      <c r="J179" s="143">
        <f>ROUND(I179*H179,3)</f>
        <v>0</v>
      </c>
      <c r="K179" s="144"/>
      <c r="L179" s="27"/>
      <c r="M179" s="161" t="s">
        <v>1</v>
      </c>
      <c r="N179" s="162" t="s">
        <v>35</v>
      </c>
      <c r="O179" s="163">
        <v>0.03</v>
      </c>
      <c r="P179" s="163">
        <f>O179*H179</f>
        <v>245.67518999999999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9" t="s">
        <v>122</v>
      </c>
      <c r="AT179" s="149" t="s">
        <v>118</v>
      </c>
      <c r="AU179" s="149" t="s">
        <v>123</v>
      </c>
      <c r="AY179" s="14" t="s">
        <v>116</v>
      </c>
      <c r="BE179" s="150">
        <f>IF(N179="základná",J179,0)</f>
        <v>0</v>
      </c>
      <c r="BF179" s="150">
        <f>IF(N179="znížená",J179,0)</f>
        <v>0</v>
      </c>
      <c r="BG179" s="150">
        <f>IF(N179="zákl. prenesená",J179,0)</f>
        <v>0</v>
      </c>
      <c r="BH179" s="150">
        <f>IF(N179="zníž. prenesená",J179,0)</f>
        <v>0</v>
      </c>
      <c r="BI179" s="150">
        <f>IF(N179="nulová",J179,0)</f>
        <v>0</v>
      </c>
      <c r="BJ179" s="14" t="s">
        <v>123</v>
      </c>
      <c r="BK179" s="151">
        <f>ROUND(I179*H179,3)</f>
        <v>0</v>
      </c>
      <c r="BL179" s="14" t="s">
        <v>122</v>
      </c>
      <c r="BM179" s="149" t="s">
        <v>311</v>
      </c>
    </row>
    <row r="180" spans="1:65" s="2" customFormat="1" ht="6.95" customHeight="1">
      <c r="A180" s="26"/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27"/>
      <c r="M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</sheetData>
  <autoFilter ref="C124:K179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54"/>
  <sheetViews>
    <sheetView showGridLines="0" workbookViewId="0">
      <selection activeCell="I124" sqref="I12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85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Cesta II/527 Šahy - hranica kraja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8" t="s">
        <v>312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44587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7" t="str">
        <f>'Rekapitulácia stavby'!E14</f>
        <v xml:space="preserve"> </v>
      </c>
      <c r="F18" s="167"/>
      <c r="G18" s="167"/>
      <c r="H18" s="167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0" t="s">
        <v>1</v>
      </c>
      <c r="F27" s="170"/>
      <c r="G27" s="170"/>
      <c r="H27" s="17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ROUND((SUM(BE121:BE153)),  2)</f>
        <v>0</v>
      </c>
      <c r="G33" s="26"/>
      <c r="H33" s="26"/>
      <c r="I33" s="95">
        <v>0.2</v>
      </c>
      <c r="J33" s="94">
        <f>ROUND(((SUM(BE121:BE153))*I33),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ROUND((SUM(BF121:BF153)),  2)</f>
        <v>0</v>
      </c>
      <c r="G34" s="26"/>
      <c r="H34" s="26"/>
      <c r="I34" s="95">
        <v>0.2</v>
      </c>
      <c r="J34" s="94">
        <f>ROUND(((SUM(BF121:BF153))*I34),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ROUND((SUM(BG121:BG153)),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ROUND((SUM(BH121:BH153)),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ROUND((SUM(BI121:BI153)),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Cesta II/527 Šahy - hranica kraja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8" t="str">
        <f>E9</f>
        <v>02 - SO 02 Chodníky pre peších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Šahy</v>
      </c>
      <c r="G89" s="26"/>
      <c r="H89" s="26"/>
      <c r="I89" s="23" t="s">
        <v>18</v>
      </c>
      <c r="J89" s="49">
        <f>IF(J12="","",J12)</f>
        <v>44587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J121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1:31" s="10" customFormat="1" ht="19.899999999999999" customHeight="1">
      <c r="B98" s="111"/>
      <c r="D98" s="112" t="s">
        <v>94</v>
      </c>
      <c r="E98" s="113"/>
      <c r="F98" s="113"/>
      <c r="G98" s="113"/>
      <c r="H98" s="113"/>
      <c r="I98" s="113"/>
      <c r="J98" s="114">
        <f>J123</f>
        <v>0</v>
      </c>
      <c r="L98" s="111"/>
    </row>
    <row r="99" spans="1:31" s="10" customFormat="1" ht="19.899999999999999" customHeight="1">
      <c r="B99" s="111"/>
      <c r="D99" s="112" t="s">
        <v>97</v>
      </c>
      <c r="E99" s="113"/>
      <c r="F99" s="113"/>
      <c r="G99" s="113"/>
      <c r="H99" s="113"/>
      <c r="I99" s="113"/>
      <c r="J99" s="114">
        <f>J136</f>
        <v>0</v>
      </c>
      <c r="L99" s="111"/>
    </row>
    <row r="100" spans="1:31" s="10" customFormat="1" ht="19.899999999999999" customHeight="1">
      <c r="B100" s="111"/>
      <c r="D100" s="112" t="s">
        <v>100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1:31" s="10" customFormat="1" ht="19.899999999999999" customHeight="1">
      <c r="B101" s="111"/>
      <c r="D101" s="112" t="s">
        <v>101</v>
      </c>
      <c r="E101" s="113"/>
      <c r="F101" s="113"/>
      <c r="G101" s="113"/>
      <c r="H101" s="113"/>
      <c r="I101" s="113"/>
      <c r="J101" s="114">
        <f>J152</f>
        <v>0</v>
      </c>
      <c r="L101" s="111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102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02" t="str">
        <f>E7</f>
        <v>Cesta II/527 Šahy - hranica kraja</v>
      </c>
      <c r="F111" s="203"/>
      <c r="G111" s="203"/>
      <c r="H111" s="203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86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88" t="str">
        <f>E9</f>
        <v>02 - SO 02 Chodníky pre peších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16</v>
      </c>
      <c r="D115" s="26"/>
      <c r="E115" s="26"/>
      <c r="F115" s="21" t="str">
        <f>F12</f>
        <v>Šahy</v>
      </c>
      <c r="G115" s="26"/>
      <c r="H115" s="26"/>
      <c r="I115" s="23" t="s">
        <v>18</v>
      </c>
      <c r="J115" s="49">
        <f>IF(J12="","",J12)</f>
        <v>44587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19</v>
      </c>
      <c r="D117" s="26"/>
      <c r="E117" s="26"/>
      <c r="F117" s="21" t="str">
        <f>E15</f>
        <v xml:space="preserve"> </v>
      </c>
      <c r="G117" s="26"/>
      <c r="H117" s="26"/>
      <c r="I117" s="23" t="s">
        <v>24</v>
      </c>
      <c r="J117" s="24" t="str">
        <f>E21</f>
        <v xml:space="preserve"> 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23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5"/>
      <c r="B120" s="116"/>
      <c r="C120" s="117" t="s">
        <v>103</v>
      </c>
      <c r="D120" s="118" t="s">
        <v>54</v>
      </c>
      <c r="E120" s="118" t="s">
        <v>50</v>
      </c>
      <c r="F120" s="118" t="s">
        <v>51</v>
      </c>
      <c r="G120" s="118" t="s">
        <v>104</v>
      </c>
      <c r="H120" s="118" t="s">
        <v>105</v>
      </c>
      <c r="I120" s="118" t="s">
        <v>106</v>
      </c>
      <c r="J120" s="119" t="s">
        <v>90</v>
      </c>
      <c r="K120" s="120" t="s">
        <v>107</v>
      </c>
      <c r="L120" s="121"/>
      <c r="M120" s="56" t="s">
        <v>1</v>
      </c>
      <c r="N120" s="57" t="s">
        <v>33</v>
      </c>
      <c r="O120" s="57" t="s">
        <v>108</v>
      </c>
      <c r="P120" s="57" t="s">
        <v>109</v>
      </c>
      <c r="Q120" s="57" t="s">
        <v>110</v>
      </c>
      <c r="R120" s="57" t="s">
        <v>111</v>
      </c>
      <c r="S120" s="57" t="s">
        <v>112</v>
      </c>
      <c r="T120" s="58" t="s">
        <v>113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65" s="2" customFormat="1" ht="22.9" customHeight="1">
      <c r="A121" s="26"/>
      <c r="B121" s="27"/>
      <c r="C121" s="63" t="s">
        <v>91</v>
      </c>
      <c r="D121" s="26"/>
      <c r="E121" s="26"/>
      <c r="F121" s="26"/>
      <c r="G121" s="26"/>
      <c r="H121" s="26"/>
      <c r="I121" s="26"/>
      <c r="J121" s="122">
        <f>BK121</f>
        <v>0</v>
      </c>
      <c r="K121" s="26"/>
      <c r="L121" s="27"/>
      <c r="M121" s="59"/>
      <c r="N121" s="50"/>
      <c r="O121" s="60"/>
      <c r="P121" s="123">
        <f>P122</f>
        <v>201.59035099999997</v>
      </c>
      <c r="Q121" s="60"/>
      <c r="R121" s="123">
        <f>R122</f>
        <v>40.007320000000007</v>
      </c>
      <c r="S121" s="60"/>
      <c r="T121" s="124">
        <f>T122</f>
        <v>26.655999999999999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92</v>
      </c>
      <c r="BK121" s="125">
        <f>BK122</f>
        <v>0</v>
      </c>
    </row>
    <row r="122" spans="1:65" s="12" customFormat="1" ht="25.9" customHeight="1">
      <c r="B122" s="126"/>
      <c r="D122" s="127" t="s">
        <v>68</v>
      </c>
      <c r="E122" s="128" t="s">
        <v>114</v>
      </c>
      <c r="F122" s="128" t="s">
        <v>115</v>
      </c>
      <c r="J122" s="129">
        <f>BK122</f>
        <v>0</v>
      </c>
      <c r="L122" s="126"/>
      <c r="M122" s="130"/>
      <c r="N122" s="131"/>
      <c r="O122" s="131"/>
      <c r="P122" s="132">
        <f>P123+P136+P143+P152</f>
        <v>201.59035099999997</v>
      </c>
      <c r="Q122" s="131"/>
      <c r="R122" s="132">
        <f>R123+R136+R143+R152</f>
        <v>40.007320000000007</v>
      </c>
      <c r="S122" s="131"/>
      <c r="T122" s="133">
        <f>T123+T136+T143+T152</f>
        <v>26.655999999999999</v>
      </c>
      <c r="AR122" s="127" t="s">
        <v>77</v>
      </c>
      <c r="AT122" s="134" t="s">
        <v>68</v>
      </c>
      <c r="AU122" s="134" t="s">
        <v>69</v>
      </c>
      <c r="AY122" s="127" t="s">
        <v>116</v>
      </c>
      <c r="BK122" s="135">
        <f>BK123+BK136+BK143+BK152</f>
        <v>0</v>
      </c>
    </row>
    <row r="123" spans="1:65" s="12" customFormat="1" ht="22.9" customHeight="1">
      <c r="B123" s="126"/>
      <c r="D123" s="127" t="s">
        <v>68</v>
      </c>
      <c r="E123" s="136" t="s">
        <v>77</v>
      </c>
      <c r="F123" s="136" t="s">
        <v>117</v>
      </c>
      <c r="J123" s="137">
        <f>BK123</f>
        <v>0</v>
      </c>
      <c r="L123" s="126"/>
      <c r="M123" s="130"/>
      <c r="N123" s="131"/>
      <c r="O123" s="131"/>
      <c r="P123" s="132">
        <f>SUM(P124:P135)</f>
        <v>97.36824</v>
      </c>
      <c r="Q123" s="131"/>
      <c r="R123" s="132">
        <f>SUM(R124:R135)</f>
        <v>2.8</v>
      </c>
      <c r="S123" s="131"/>
      <c r="T123" s="133">
        <f>SUM(T124:T135)</f>
        <v>26.655999999999999</v>
      </c>
      <c r="AR123" s="127" t="s">
        <v>77</v>
      </c>
      <c r="AT123" s="134" t="s">
        <v>68</v>
      </c>
      <c r="AU123" s="134" t="s">
        <v>77</v>
      </c>
      <c r="AY123" s="127" t="s">
        <v>116</v>
      </c>
      <c r="BK123" s="135">
        <f>SUM(BK124:BK135)</f>
        <v>0</v>
      </c>
    </row>
    <row r="124" spans="1:65" s="2" customFormat="1" ht="21.75" customHeight="1">
      <c r="A124" s="26"/>
      <c r="B124" s="138"/>
      <c r="C124" s="139" t="s">
        <v>77</v>
      </c>
      <c r="D124" s="139" t="s">
        <v>118</v>
      </c>
      <c r="E124" s="140" t="s">
        <v>313</v>
      </c>
      <c r="F124" s="141" t="s">
        <v>314</v>
      </c>
      <c r="G124" s="142" t="s">
        <v>121</v>
      </c>
      <c r="H124" s="143">
        <v>32</v>
      </c>
      <c r="I124" s="143"/>
      <c r="J124" s="143">
        <f t="shared" ref="J124:J135" si="0">ROUND(I124*H124,3)</f>
        <v>0</v>
      </c>
      <c r="K124" s="144"/>
      <c r="L124" s="27"/>
      <c r="M124" s="145" t="s">
        <v>1</v>
      </c>
      <c r="N124" s="146" t="s">
        <v>35</v>
      </c>
      <c r="O124" s="147">
        <v>0.19</v>
      </c>
      <c r="P124" s="147">
        <f t="shared" ref="P124:P135" si="1">O124*H124</f>
        <v>6.08</v>
      </c>
      <c r="Q124" s="147">
        <v>0</v>
      </c>
      <c r="R124" s="147">
        <f t="shared" ref="R124:R135" si="2">Q124*H124</f>
        <v>0</v>
      </c>
      <c r="S124" s="147">
        <v>9.8000000000000004E-2</v>
      </c>
      <c r="T124" s="148">
        <f t="shared" ref="T124:T135" si="3">S124*H124</f>
        <v>3.1360000000000001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9" t="s">
        <v>122</v>
      </c>
      <c r="AT124" s="149" t="s">
        <v>118</v>
      </c>
      <c r="AU124" s="149" t="s">
        <v>123</v>
      </c>
      <c r="AY124" s="14" t="s">
        <v>116</v>
      </c>
      <c r="BE124" s="150">
        <f t="shared" ref="BE124:BE135" si="4">IF(N124="základná",J124,0)</f>
        <v>0</v>
      </c>
      <c r="BF124" s="150">
        <f t="shared" ref="BF124:BF135" si="5">IF(N124="znížená",J124,0)</f>
        <v>0</v>
      </c>
      <c r="BG124" s="150">
        <f t="shared" ref="BG124:BG135" si="6">IF(N124="zákl. prenesená",J124,0)</f>
        <v>0</v>
      </c>
      <c r="BH124" s="150">
        <f t="shared" ref="BH124:BH135" si="7">IF(N124="zníž. prenesená",J124,0)</f>
        <v>0</v>
      </c>
      <c r="BI124" s="150">
        <f t="shared" ref="BI124:BI135" si="8">IF(N124="nulová",J124,0)</f>
        <v>0</v>
      </c>
      <c r="BJ124" s="14" t="s">
        <v>123</v>
      </c>
      <c r="BK124" s="151">
        <f t="shared" ref="BK124:BK135" si="9">ROUND(I124*H124,3)</f>
        <v>0</v>
      </c>
      <c r="BL124" s="14" t="s">
        <v>122</v>
      </c>
      <c r="BM124" s="149" t="s">
        <v>315</v>
      </c>
    </row>
    <row r="125" spans="1:65" s="2" customFormat="1" ht="21.75" customHeight="1">
      <c r="A125" s="26"/>
      <c r="B125" s="138"/>
      <c r="C125" s="139" t="s">
        <v>123</v>
      </c>
      <c r="D125" s="139" t="s">
        <v>118</v>
      </c>
      <c r="E125" s="140" t="s">
        <v>316</v>
      </c>
      <c r="F125" s="141" t="s">
        <v>317</v>
      </c>
      <c r="G125" s="142" t="s">
        <v>121</v>
      </c>
      <c r="H125" s="143">
        <v>32</v>
      </c>
      <c r="I125" s="143"/>
      <c r="J125" s="143">
        <f t="shared" si="0"/>
        <v>0</v>
      </c>
      <c r="K125" s="144"/>
      <c r="L125" s="27"/>
      <c r="M125" s="145" t="s">
        <v>1</v>
      </c>
      <c r="N125" s="146" t="s">
        <v>35</v>
      </c>
      <c r="O125" s="147">
        <v>0.60299999999999998</v>
      </c>
      <c r="P125" s="147">
        <f t="shared" si="1"/>
        <v>19.295999999999999</v>
      </c>
      <c r="Q125" s="147">
        <v>0</v>
      </c>
      <c r="R125" s="147">
        <f t="shared" si="2"/>
        <v>0</v>
      </c>
      <c r="S125" s="147">
        <v>0.23499999999999999</v>
      </c>
      <c r="T125" s="148">
        <f t="shared" si="3"/>
        <v>7.52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9" t="s">
        <v>122</v>
      </c>
      <c r="AT125" s="149" t="s">
        <v>118</v>
      </c>
      <c r="AU125" s="149" t="s">
        <v>123</v>
      </c>
      <c r="AY125" s="14" t="s">
        <v>116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4" t="s">
        <v>123</v>
      </c>
      <c r="BK125" s="151">
        <f t="shared" si="9"/>
        <v>0</v>
      </c>
      <c r="BL125" s="14" t="s">
        <v>122</v>
      </c>
      <c r="BM125" s="149" t="s">
        <v>318</v>
      </c>
    </row>
    <row r="126" spans="1:65" s="2" customFormat="1" ht="21.75" customHeight="1">
      <c r="A126" s="26"/>
      <c r="B126" s="138"/>
      <c r="C126" s="139" t="s">
        <v>128</v>
      </c>
      <c r="D126" s="139" t="s">
        <v>118</v>
      </c>
      <c r="E126" s="140" t="s">
        <v>319</v>
      </c>
      <c r="F126" s="141" t="s">
        <v>320</v>
      </c>
      <c r="G126" s="142" t="s">
        <v>121</v>
      </c>
      <c r="H126" s="143">
        <v>32</v>
      </c>
      <c r="I126" s="143"/>
      <c r="J126" s="143">
        <f t="shared" si="0"/>
        <v>0</v>
      </c>
      <c r="K126" s="144"/>
      <c r="L126" s="27"/>
      <c r="M126" s="145" t="s">
        <v>1</v>
      </c>
      <c r="N126" s="146" t="s">
        <v>35</v>
      </c>
      <c r="O126" s="147">
        <v>1.97</v>
      </c>
      <c r="P126" s="147">
        <f t="shared" si="1"/>
        <v>63.04</v>
      </c>
      <c r="Q126" s="147">
        <v>0</v>
      </c>
      <c r="R126" s="147">
        <f t="shared" si="2"/>
        <v>0</v>
      </c>
      <c r="S126" s="147">
        <v>0.5</v>
      </c>
      <c r="T126" s="148">
        <f t="shared" si="3"/>
        <v>16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9" t="s">
        <v>122</v>
      </c>
      <c r="AT126" s="149" t="s">
        <v>118</v>
      </c>
      <c r="AU126" s="149" t="s">
        <v>123</v>
      </c>
      <c r="AY126" s="14" t="s">
        <v>116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4" t="s">
        <v>123</v>
      </c>
      <c r="BK126" s="151">
        <f t="shared" si="9"/>
        <v>0</v>
      </c>
      <c r="BL126" s="14" t="s">
        <v>122</v>
      </c>
      <c r="BM126" s="149" t="s">
        <v>321</v>
      </c>
    </row>
    <row r="127" spans="1:65" s="2" customFormat="1" ht="21.75" customHeight="1">
      <c r="A127" s="26"/>
      <c r="B127" s="138"/>
      <c r="C127" s="139" t="s">
        <v>122</v>
      </c>
      <c r="D127" s="139" t="s">
        <v>118</v>
      </c>
      <c r="E127" s="140" t="s">
        <v>322</v>
      </c>
      <c r="F127" s="141" t="s">
        <v>323</v>
      </c>
      <c r="G127" s="142" t="s">
        <v>179</v>
      </c>
      <c r="H127" s="143">
        <v>8</v>
      </c>
      <c r="I127" s="143"/>
      <c r="J127" s="143">
        <f t="shared" si="0"/>
        <v>0</v>
      </c>
      <c r="K127" s="144"/>
      <c r="L127" s="27"/>
      <c r="M127" s="145" t="s">
        <v>1</v>
      </c>
      <c r="N127" s="146" t="s">
        <v>35</v>
      </c>
      <c r="O127" s="147">
        <v>0.40833999999999998</v>
      </c>
      <c r="P127" s="147">
        <f t="shared" si="1"/>
        <v>3.2667199999999998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9" t="s">
        <v>122</v>
      </c>
      <c r="AT127" s="149" t="s">
        <v>118</v>
      </c>
      <c r="AU127" s="149" t="s">
        <v>123</v>
      </c>
      <c r="AY127" s="14" t="s">
        <v>116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4" t="s">
        <v>123</v>
      </c>
      <c r="BK127" s="151">
        <f t="shared" si="9"/>
        <v>0</v>
      </c>
      <c r="BL127" s="14" t="s">
        <v>122</v>
      </c>
      <c r="BM127" s="149" t="s">
        <v>324</v>
      </c>
    </row>
    <row r="128" spans="1:65" s="2" customFormat="1" ht="21.75" customHeight="1">
      <c r="A128" s="26"/>
      <c r="B128" s="138"/>
      <c r="C128" s="139" t="s">
        <v>138</v>
      </c>
      <c r="D128" s="139" t="s">
        <v>118</v>
      </c>
      <c r="E128" s="140" t="s">
        <v>325</v>
      </c>
      <c r="F128" s="141" t="s">
        <v>326</v>
      </c>
      <c r="G128" s="142" t="s">
        <v>179</v>
      </c>
      <c r="H128" s="143">
        <v>8</v>
      </c>
      <c r="I128" s="143"/>
      <c r="J128" s="143">
        <f t="shared" si="0"/>
        <v>0</v>
      </c>
      <c r="K128" s="144"/>
      <c r="L128" s="27"/>
      <c r="M128" s="145" t="s">
        <v>1</v>
      </c>
      <c r="N128" s="146" t="s">
        <v>35</v>
      </c>
      <c r="O128" s="147">
        <v>7.0999999999999994E-2</v>
      </c>
      <c r="P128" s="147">
        <f t="shared" si="1"/>
        <v>0.56799999999999995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9" t="s">
        <v>122</v>
      </c>
      <c r="AT128" s="149" t="s">
        <v>118</v>
      </c>
      <c r="AU128" s="149" t="s">
        <v>123</v>
      </c>
      <c r="AY128" s="14" t="s">
        <v>116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4" t="s">
        <v>123</v>
      </c>
      <c r="BK128" s="151">
        <f t="shared" si="9"/>
        <v>0</v>
      </c>
      <c r="BL128" s="14" t="s">
        <v>122</v>
      </c>
      <c r="BM128" s="149" t="s">
        <v>327</v>
      </c>
    </row>
    <row r="129" spans="1:65" s="2" customFormat="1" ht="33" customHeight="1">
      <c r="A129" s="26"/>
      <c r="B129" s="138"/>
      <c r="C129" s="139" t="s">
        <v>142</v>
      </c>
      <c r="D129" s="139" t="s">
        <v>118</v>
      </c>
      <c r="E129" s="140" t="s">
        <v>328</v>
      </c>
      <c r="F129" s="141" t="s">
        <v>329</v>
      </c>
      <c r="G129" s="142" t="s">
        <v>179</v>
      </c>
      <c r="H129" s="143">
        <v>96</v>
      </c>
      <c r="I129" s="143"/>
      <c r="J129" s="143">
        <f t="shared" si="0"/>
        <v>0</v>
      </c>
      <c r="K129" s="144"/>
      <c r="L129" s="27"/>
      <c r="M129" s="145" t="s">
        <v>1</v>
      </c>
      <c r="N129" s="146" t="s">
        <v>35</v>
      </c>
      <c r="O129" s="147">
        <v>7.3699999999999998E-3</v>
      </c>
      <c r="P129" s="147">
        <f t="shared" si="1"/>
        <v>0.70751999999999993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9" t="s">
        <v>122</v>
      </c>
      <c r="AT129" s="149" t="s">
        <v>118</v>
      </c>
      <c r="AU129" s="149" t="s">
        <v>123</v>
      </c>
      <c r="AY129" s="14" t="s">
        <v>116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4" t="s">
        <v>123</v>
      </c>
      <c r="BK129" s="151">
        <f t="shared" si="9"/>
        <v>0</v>
      </c>
      <c r="BL129" s="14" t="s">
        <v>122</v>
      </c>
      <c r="BM129" s="149" t="s">
        <v>330</v>
      </c>
    </row>
    <row r="130" spans="1:65" s="2" customFormat="1" ht="21.75" customHeight="1">
      <c r="A130" s="26"/>
      <c r="B130" s="138"/>
      <c r="C130" s="139" t="s">
        <v>150</v>
      </c>
      <c r="D130" s="139" t="s">
        <v>118</v>
      </c>
      <c r="E130" s="140" t="s">
        <v>331</v>
      </c>
      <c r="F130" s="141" t="s">
        <v>332</v>
      </c>
      <c r="G130" s="142" t="s">
        <v>179</v>
      </c>
      <c r="H130" s="143">
        <v>2</v>
      </c>
      <c r="I130" s="143"/>
      <c r="J130" s="143">
        <f t="shared" si="0"/>
        <v>0</v>
      </c>
      <c r="K130" s="144"/>
      <c r="L130" s="27"/>
      <c r="M130" s="145" t="s">
        <v>1</v>
      </c>
      <c r="N130" s="146" t="s">
        <v>35</v>
      </c>
      <c r="O130" s="147">
        <v>0.61699999999999999</v>
      </c>
      <c r="P130" s="147">
        <f t="shared" si="1"/>
        <v>1.234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9" t="s">
        <v>122</v>
      </c>
      <c r="AT130" s="149" t="s">
        <v>118</v>
      </c>
      <c r="AU130" s="149" t="s">
        <v>123</v>
      </c>
      <c r="AY130" s="14" t="s">
        <v>116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4" t="s">
        <v>123</v>
      </c>
      <c r="BK130" s="151">
        <f t="shared" si="9"/>
        <v>0</v>
      </c>
      <c r="BL130" s="14" t="s">
        <v>122</v>
      </c>
      <c r="BM130" s="149" t="s">
        <v>333</v>
      </c>
    </row>
    <row r="131" spans="1:65" s="2" customFormat="1" ht="16.5" customHeight="1">
      <c r="A131" s="26"/>
      <c r="B131" s="138"/>
      <c r="C131" s="152" t="s">
        <v>147</v>
      </c>
      <c r="D131" s="152" t="s">
        <v>143</v>
      </c>
      <c r="E131" s="153" t="s">
        <v>334</v>
      </c>
      <c r="F131" s="154" t="s">
        <v>335</v>
      </c>
      <c r="G131" s="155" t="s">
        <v>134</v>
      </c>
      <c r="H131" s="156">
        <v>2.8</v>
      </c>
      <c r="I131" s="156"/>
      <c r="J131" s="156">
        <f t="shared" si="0"/>
        <v>0</v>
      </c>
      <c r="K131" s="157"/>
      <c r="L131" s="158"/>
      <c r="M131" s="159" t="s">
        <v>1</v>
      </c>
      <c r="N131" s="160" t="s">
        <v>35</v>
      </c>
      <c r="O131" s="147">
        <v>0</v>
      </c>
      <c r="P131" s="147">
        <f t="shared" si="1"/>
        <v>0</v>
      </c>
      <c r="Q131" s="147">
        <v>1</v>
      </c>
      <c r="R131" s="147">
        <f t="shared" si="2"/>
        <v>2.8</v>
      </c>
      <c r="S131" s="147">
        <v>0</v>
      </c>
      <c r="T131" s="148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9" t="s">
        <v>147</v>
      </c>
      <c r="AT131" s="149" t="s">
        <v>143</v>
      </c>
      <c r="AU131" s="149" t="s">
        <v>123</v>
      </c>
      <c r="AY131" s="14" t="s">
        <v>116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4" t="s">
        <v>123</v>
      </c>
      <c r="BK131" s="151">
        <f t="shared" si="9"/>
        <v>0</v>
      </c>
      <c r="BL131" s="14" t="s">
        <v>122</v>
      </c>
      <c r="BM131" s="149" t="s">
        <v>336</v>
      </c>
    </row>
    <row r="132" spans="1:65" s="2" customFormat="1" ht="16.5" customHeight="1">
      <c r="A132" s="26"/>
      <c r="B132" s="138"/>
      <c r="C132" s="139" t="s">
        <v>158</v>
      </c>
      <c r="D132" s="139" t="s">
        <v>118</v>
      </c>
      <c r="E132" s="140" t="s">
        <v>337</v>
      </c>
      <c r="F132" s="141" t="s">
        <v>338</v>
      </c>
      <c r="G132" s="142" t="s">
        <v>179</v>
      </c>
      <c r="H132" s="143">
        <v>8</v>
      </c>
      <c r="I132" s="143"/>
      <c r="J132" s="143">
        <f t="shared" si="0"/>
        <v>0</v>
      </c>
      <c r="K132" s="144"/>
      <c r="L132" s="27"/>
      <c r="M132" s="145" t="s">
        <v>1</v>
      </c>
      <c r="N132" s="146" t="s">
        <v>35</v>
      </c>
      <c r="O132" s="147">
        <v>8.9999999999999993E-3</v>
      </c>
      <c r="P132" s="147">
        <f t="shared" si="1"/>
        <v>7.1999999999999995E-2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9" t="s">
        <v>122</v>
      </c>
      <c r="AT132" s="149" t="s">
        <v>118</v>
      </c>
      <c r="AU132" s="149" t="s">
        <v>123</v>
      </c>
      <c r="AY132" s="14" t="s">
        <v>116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4" t="s">
        <v>123</v>
      </c>
      <c r="BK132" s="151">
        <f t="shared" si="9"/>
        <v>0</v>
      </c>
      <c r="BL132" s="14" t="s">
        <v>122</v>
      </c>
      <c r="BM132" s="149" t="s">
        <v>339</v>
      </c>
    </row>
    <row r="133" spans="1:65" s="2" customFormat="1" ht="21.75" customHeight="1">
      <c r="A133" s="26"/>
      <c r="B133" s="138"/>
      <c r="C133" s="139" t="s">
        <v>162</v>
      </c>
      <c r="D133" s="139" t="s">
        <v>118</v>
      </c>
      <c r="E133" s="140" t="s">
        <v>340</v>
      </c>
      <c r="F133" s="141" t="s">
        <v>133</v>
      </c>
      <c r="G133" s="142" t="s">
        <v>134</v>
      </c>
      <c r="H133" s="143">
        <v>18.72</v>
      </c>
      <c r="I133" s="143"/>
      <c r="J133" s="143">
        <f t="shared" si="0"/>
        <v>0</v>
      </c>
      <c r="K133" s="144"/>
      <c r="L133" s="27"/>
      <c r="M133" s="145" t="s">
        <v>1</v>
      </c>
      <c r="N133" s="146" t="s">
        <v>35</v>
      </c>
      <c r="O133" s="147">
        <v>0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9" t="s">
        <v>122</v>
      </c>
      <c r="AT133" s="149" t="s">
        <v>118</v>
      </c>
      <c r="AU133" s="149" t="s">
        <v>123</v>
      </c>
      <c r="AY133" s="14" t="s">
        <v>116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4" t="s">
        <v>123</v>
      </c>
      <c r="BK133" s="151">
        <f t="shared" si="9"/>
        <v>0</v>
      </c>
      <c r="BL133" s="14" t="s">
        <v>122</v>
      </c>
      <c r="BM133" s="149" t="s">
        <v>341</v>
      </c>
    </row>
    <row r="134" spans="1:65" s="2" customFormat="1" ht="16.5" customHeight="1">
      <c r="A134" s="26"/>
      <c r="B134" s="138"/>
      <c r="C134" s="139" t="s">
        <v>166</v>
      </c>
      <c r="D134" s="139" t="s">
        <v>118</v>
      </c>
      <c r="E134" s="140" t="s">
        <v>342</v>
      </c>
      <c r="F134" s="141" t="s">
        <v>343</v>
      </c>
      <c r="G134" s="142" t="s">
        <v>121</v>
      </c>
      <c r="H134" s="143">
        <v>32</v>
      </c>
      <c r="I134" s="143"/>
      <c r="J134" s="143">
        <f t="shared" si="0"/>
        <v>0</v>
      </c>
      <c r="K134" s="144"/>
      <c r="L134" s="27"/>
      <c r="M134" s="145" t="s">
        <v>1</v>
      </c>
      <c r="N134" s="146" t="s">
        <v>35</v>
      </c>
      <c r="O134" s="147">
        <v>1.7000000000000001E-2</v>
      </c>
      <c r="P134" s="147">
        <f t="shared" si="1"/>
        <v>0.54400000000000004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122</v>
      </c>
      <c r="AT134" s="149" t="s">
        <v>118</v>
      </c>
      <c r="AU134" s="149" t="s">
        <v>123</v>
      </c>
      <c r="AY134" s="14" t="s">
        <v>116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4" t="s">
        <v>123</v>
      </c>
      <c r="BK134" s="151">
        <f t="shared" si="9"/>
        <v>0</v>
      </c>
      <c r="BL134" s="14" t="s">
        <v>122</v>
      </c>
      <c r="BM134" s="149" t="s">
        <v>344</v>
      </c>
    </row>
    <row r="135" spans="1:65" s="2" customFormat="1" ht="21.75" customHeight="1">
      <c r="A135" s="26"/>
      <c r="B135" s="138"/>
      <c r="C135" s="139" t="s">
        <v>172</v>
      </c>
      <c r="D135" s="139" t="s">
        <v>118</v>
      </c>
      <c r="E135" s="140" t="s">
        <v>345</v>
      </c>
      <c r="F135" s="141" t="s">
        <v>346</v>
      </c>
      <c r="G135" s="142" t="s">
        <v>121</v>
      </c>
      <c r="H135" s="143">
        <v>20</v>
      </c>
      <c r="I135" s="143"/>
      <c r="J135" s="143">
        <f t="shared" si="0"/>
        <v>0</v>
      </c>
      <c r="K135" s="144"/>
      <c r="L135" s="27"/>
      <c r="M135" s="145" t="s">
        <v>1</v>
      </c>
      <c r="N135" s="146" t="s">
        <v>35</v>
      </c>
      <c r="O135" s="147">
        <v>0.128</v>
      </c>
      <c r="P135" s="147">
        <f t="shared" si="1"/>
        <v>2.56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9" t="s">
        <v>122</v>
      </c>
      <c r="AT135" s="149" t="s">
        <v>118</v>
      </c>
      <c r="AU135" s="149" t="s">
        <v>123</v>
      </c>
      <c r="AY135" s="14" t="s">
        <v>116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4" t="s">
        <v>123</v>
      </c>
      <c r="BK135" s="151">
        <f t="shared" si="9"/>
        <v>0</v>
      </c>
      <c r="BL135" s="14" t="s">
        <v>122</v>
      </c>
      <c r="BM135" s="149" t="s">
        <v>347</v>
      </c>
    </row>
    <row r="136" spans="1:65" s="12" customFormat="1" ht="22.9" customHeight="1">
      <c r="B136" s="126"/>
      <c r="D136" s="127" t="s">
        <v>68</v>
      </c>
      <c r="E136" s="136" t="s">
        <v>138</v>
      </c>
      <c r="F136" s="136" t="s">
        <v>154</v>
      </c>
      <c r="J136" s="137">
        <f>BK136</f>
        <v>0</v>
      </c>
      <c r="L136" s="126"/>
      <c r="M136" s="130"/>
      <c r="N136" s="131"/>
      <c r="O136" s="131"/>
      <c r="P136" s="132">
        <f>SUM(P137:P142)</f>
        <v>34.017919999999997</v>
      </c>
      <c r="Q136" s="131"/>
      <c r="R136" s="132">
        <f>SUM(R137:R142)</f>
        <v>24.648120000000002</v>
      </c>
      <c r="S136" s="131"/>
      <c r="T136" s="133">
        <f>SUM(T137:T142)</f>
        <v>0</v>
      </c>
      <c r="AR136" s="127" t="s">
        <v>77</v>
      </c>
      <c r="AT136" s="134" t="s">
        <v>68</v>
      </c>
      <c r="AU136" s="134" t="s">
        <v>77</v>
      </c>
      <c r="AY136" s="127" t="s">
        <v>116</v>
      </c>
      <c r="BK136" s="135">
        <f>SUM(BK137:BK142)</f>
        <v>0</v>
      </c>
    </row>
    <row r="137" spans="1:65" s="2" customFormat="1" ht="21.75" customHeight="1">
      <c r="A137" s="26"/>
      <c r="B137" s="138"/>
      <c r="C137" s="139" t="s">
        <v>176</v>
      </c>
      <c r="D137" s="139" t="s">
        <v>118</v>
      </c>
      <c r="E137" s="140" t="s">
        <v>348</v>
      </c>
      <c r="F137" s="141" t="s">
        <v>349</v>
      </c>
      <c r="G137" s="142" t="s">
        <v>121</v>
      </c>
      <c r="H137" s="143">
        <v>32</v>
      </c>
      <c r="I137" s="143"/>
      <c r="J137" s="143">
        <f t="shared" ref="J137:J142" si="10">ROUND(I137*H137,3)</f>
        <v>0</v>
      </c>
      <c r="K137" s="144"/>
      <c r="L137" s="27"/>
      <c r="M137" s="145" t="s">
        <v>1</v>
      </c>
      <c r="N137" s="146" t="s">
        <v>35</v>
      </c>
      <c r="O137" s="147">
        <v>2.4119999999999999E-2</v>
      </c>
      <c r="P137" s="147">
        <f t="shared" ref="P137:P142" si="11">O137*H137</f>
        <v>0.77183999999999997</v>
      </c>
      <c r="Q137" s="147">
        <v>0.27994000000000002</v>
      </c>
      <c r="R137" s="147">
        <f t="shared" ref="R137:R142" si="12">Q137*H137</f>
        <v>8.9580800000000007</v>
      </c>
      <c r="S137" s="147">
        <v>0</v>
      </c>
      <c r="T137" s="148">
        <f t="shared" ref="T137:T142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9" t="s">
        <v>122</v>
      </c>
      <c r="AT137" s="149" t="s">
        <v>118</v>
      </c>
      <c r="AU137" s="149" t="s">
        <v>123</v>
      </c>
      <c r="AY137" s="14" t="s">
        <v>116</v>
      </c>
      <c r="BE137" s="150">
        <f t="shared" ref="BE137:BE142" si="14">IF(N137="základná",J137,0)</f>
        <v>0</v>
      </c>
      <c r="BF137" s="150">
        <f t="shared" ref="BF137:BF142" si="15">IF(N137="znížená",J137,0)</f>
        <v>0</v>
      </c>
      <c r="BG137" s="150">
        <f t="shared" ref="BG137:BG142" si="16">IF(N137="zákl. prenesená",J137,0)</f>
        <v>0</v>
      </c>
      <c r="BH137" s="150">
        <f t="shared" ref="BH137:BH142" si="17">IF(N137="zníž. prenesená",J137,0)</f>
        <v>0</v>
      </c>
      <c r="BI137" s="150">
        <f t="shared" ref="BI137:BI142" si="18">IF(N137="nulová",J137,0)</f>
        <v>0</v>
      </c>
      <c r="BJ137" s="14" t="s">
        <v>123</v>
      </c>
      <c r="BK137" s="151">
        <f t="shared" ref="BK137:BK142" si="19">ROUND(I137*H137,3)</f>
        <v>0</v>
      </c>
      <c r="BL137" s="14" t="s">
        <v>122</v>
      </c>
      <c r="BM137" s="149" t="s">
        <v>350</v>
      </c>
    </row>
    <row r="138" spans="1:65" s="2" customFormat="1" ht="21.75" customHeight="1">
      <c r="A138" s="26"/>
      <c r="B138" s="138"/>
      <c r="C138" s="139" t="s">
        <v>181</v>
      </c>
      <c r="D138" s="139" t="s">
        <v>118</v>
      </c>
      <c r="E138" s="140" t="s">
        <v>351</v>
      </c>
      <c r="F138" s="141" t="s">
        <v>352</v>
      </c>
      <c r="G138" s="142" t="s">
        <v>121</v>
      </c>
      <c r="H138" s="143">
        <v>28</v>
      </c>
      <c r="I138" s="143"/>
      <c r="J138" s="143">
        <f t="shared" si="10"/>
        <v>0</v>
      </c>
      <c r="K138" s="144"/>
      <c r="L138" s="27"/>
      <c r="M138" s="145" t="s">
        <v>1</v>
      </c>
      <c r="N138" s="146" t="s">
        <v>35</v>
      </c>
      <c r="O138" s="147">
        <v>0.151</v>
      </c>
      <c r="P138" s="147">
        <f t="shared" si="11"/>
        <v>4.2279999999999998</v>
      </c>
      <c r="Q138" s="147">
        <v>0.22377</v>
      </c>
      <c r="R138" s="147">
        <f t="shared" si="12"/>
        <v>6.2655599999999998</v>
      </c>
      <c r="S138" s="147">
        <v>0</v>
      </c>
      <c r="T138" s="148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122</v>
      </c>
      <c r="AT138" s="149" t="s">
        <v>118</v>
      </c>
      <c r="AU138" s="149" t="s">
        <v>123</v>
      </c>
      <c r="AY138" s="14" t="s">
        <v>116</v>
      </c>
      <c r="BE138" s="150">
        <f t="shared" si="14"/>
        <v>0</v>
      </c>
      <c r="BF138" s="150">
        <f t="shared" si="15"/>
        <v>0</v>
      </c>
      <c r="BG138" s="150">
        <f t="shared" si="16"/>
        <v>0</v>
      </c>
      <c r="BH138" s="150">
        <f t="shared" si="17"/>
        <v>0</v>
      </c>
      <c r="BI138" s="150">
        <f t="shared" si="18"/>
        <v>0</v>
      </c>
      <c r="BJ138" s="14" t="s">
        <v>123</v>
      </c>
      <c r="BK138" s="151">
        <f t="shared" si="19"/>
        <v>0</v>
      </c>
      <c r="BL138" s="14" t="s">
        <v>122</v>
      </c>
      <c r="BM138" s="149" t="s">
        <v>353</v>
      </c>
    </row>
    <row r="139" spans="1:65" s="2" customFormat="1" ht="33" customHeight="1">
      <c r="A139" s="26"/>
      <c r="B139" s="138"/>
      <c r="C139" s="139" t="s">
        <v>183</v>
      </c>
      <c r="D139" s="139" t="s">
        <v>118</v>
      </c>
      <c r="E139" s="140" t="s">
        <v>354</v>
      </c>
      <c r="F139" s="141" t="s">
        <v>355</v>
      </c>
      <c r="G139" s="142" t="s">
        <v>121</v>
      </c>
      <c r="H139" s="143">
        <v>24</v>
      </c>
      <c r="I139" s="143"/>
      <c r="J139" s="143">
        <f t="shared" si="10"/>
        <v>0</v>
      </c>
      <c r="K139" s="144"/>
      <c r="L139" s="27"/>
      <c r="M139" s="145" t="s">
        <v>1</v>
      </c>
      <c r="N139" s="146" t="s">
        <v>35</v>
      </c>
      <c r="O139" s="147">
        <v>0.77041999999999999</v>
      </c>
      <c r="P139" s="147">
        <f t="shared" si="11"/>
        <v>18.490079999999999</v>
      </c>
      <c r="Q139" s="147">
        <v>9.2499999999999999E-2</v>
      </c>
      <c r="R139" s="147">
        <f t="shared" si="12"/>
        <v>2.2199999999999998</v>
      </c>
      <c r="S139" s="147">
        <v>0</v>
      </c>
      <c r="T139" s="148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9" t="s">
        <v>122</v>
      </c>
      <c r="AT139" s="149" t="s">
        <v>118</v>
      </c>
      <c r="AU139" s="149" t="s">
        <v>123</v>
      </c>
      <c r="AY139" s="14" t="s">
        <v>116</v>
      </c>
      <c r="BE139" s="150">
        <f t="shared" si="14"/>
        <v>0</v>
      </c>
      <c r="BF139" s="150">
        <f t="shared" si="15"/>
        <v>0</v>
      </c>
      <c r="BG139" s="150">
        <f t="shared" si="16"/>
        <v>0</v>
      </c>
      <c r="BH139" s="150">
        <f t="shared" si="17"/>
        <v>0</v>
      </c>
      <c r="BI139" s="150">
        <f t="shared" si="18"/>
        <v>0</v>
      </c>
      <c r="BJ139" s="14" t="s">
        <v>123</v>
      </c>
      <c r="BK139" s="151">
        <f t="shared" si="19"/>
        <v>0</v>
      </c>
      <c r="BL139" s="14" t="s">
        <v>122</v>
      </c>
      <c r="BM139" s="149" t="s">
        <v>356</v>
      </c>
    </row>
    <row r="140" spans="1:65" s="2" customFormat="1" ht="21.75" customHeight="1">
      <c r="A140" s="26"/>
      <c r="B140" s="138"/>
      <c r="C140" s="152" t="s">
        <v>188</v>
      </c>
      <c r="D140" s="152" t="s">
        <v>143</v>
      </c>
      <c r="E140" s="153" t="s">
        <v>357</v>
      </c>
      <c r="F140" s="154" t="s">
        <v>358</v>
      </c>
      <c r="G140" s="155" t="s">
        <v>121</v>
      </c>
      <c r="H140" s="156">
        <v>24.48</v>
      </c>
      <c r="I140" s="156"/>
      <c r="J140" s="156">
        <f t="shared" si="10"/>
        <v>0</v>
      </c>
      <c r="K140" s="157"/>
      <c r="L140" s="158"/>
      <c r="M140" s="159" t="s">
        <v>1</v>
      </c>
      <c r="N140" s="160" t="s">
        <v>35</v>
      </c>
      <c r="O140" s="147">
        <v>0</v>
      </c>
      <c r="P140" s="147">
        <f t="shared" si="11"/>
        <v>0</v>
      </c>
      <c r="Q140" s="147">
        <v>0.13</v>
      </c>
      <c r="R140" s="147">
        <f t="shared" si="12"/>
        <v>3.1824000000000003</v>
      </c>
      <c r="S140" s="147">
        <v>0</v>
      </c>
      <c r="T140" s="148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9" t="s">
        <v>147</v>
      </c>
      <c r="AT140" s="149" t="s">
        <v>143</v>
      </c>
      <c r="AU140" s="149" t="s">
        <v>123</v>
      </c>
      <c r="AY140" s="14" t="s">
        <v>116</v>
      </c>
      <c r="BE140" s="150">
        <f t="shared" si="14"/>
        <v>0</v>
      </c>
      <c r="BF140" s="150">
        <f t="shared" si="15"/>
        <v>0</v>
      </c>
      <c r="BG140" s="150">
        <f t="shared" si="16"/>
        <v>0</v>
      </c>
      <c r="BH140" s="150">
        <f t="shared" si="17"/>
        <v>0</v>
      </c>
      <c r="BI140" s="150">
        <f t="shared" si="18"/>
        <v>0</v>
      </c>
      <c r="BJ140" s="14" t="s">
        <v>123</v>
      </c>
      <c r="BK140" s="151">
        <f t="shared" si="19"/>
        <v>0</v>
      </c>
      <c r="BL140" s="14" t="s">
        <v>122</v>
      </c>
      <c r="BM140" s="149" t="s">
        <v>359</v>
      </c>
    </row>
    <row r="141" spans="1:65" s="2" customFormat="1" ht="21.75" customHeight="1">
      <c r="A141" s="26"/>
      <c r="B141" s="138"/>
      <c r="C141" s="139" t="s">
        <v>194</v>
      </c>
      <c r="D141" s="139" t="s">
        <v>118</v>
      </c>
      <c r="E141" s="140" t="s">
        <v>360</v>
      </c>
      <c r="F141" s="141" t="s">
        <v>361</v>
      </c>
      <c r="G141" s="142" t="s">
        <v>121</v>
      </c>
      <c r="H141" s="143">
        <v>16</v>
      </c>
      <c r="I141" s="143"/>
      <c r="J141" s="143">
        <f t="shared" si="10"/>
        <v>0</v>
      </c>
      <c r="K141" s="144"/>
      <c r="L141" s="27"/>
      <c r="M141" s="145" t="s">
        <v>1</v>
      </c>
      <c r="N141" s="146" t="s">
        <v>35</v>
      </c>
      <c r="O141" s="147">
        <v>0.65800000000000003</v>
      </c>
      <c r="P141" s="147">
        <f t="shared" si="11"/>
        <v>10.528</v>
      </c>
      <c r="Q141" s="147">
        <v>0.112</v>
      </c>
      <c r="R141" s="147">
        <f t="shared" si="12"/>
        <v>1.792</v>
      </c>
      <c r="S141" s="147">
        <v>0</v>
      </c>
      <c r="T141" s="148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122</v>
      </c>
      <c r="AT141" s="149" t="s">
        <v>118</v>
      </c>
      <c r="AU141" s="149" t="s">
        <v>123</v>
      </c>
      <c r="AY141" s="14" t="s">
        <v>116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4" t="s">
        <v>123</v>
      </c>
      <c r="BK141" s="151">
        <f t="shared" si="19"/>
        <v>0</v>
      </c>
      <c r="BL141" s="14" t="s">
        <v>122</v>
      </c>
      <c r="BM141" s="149" t="s">
        <v>362</v>
      </c>
    </row>
    <row r="142" spans="1:65" s="2" customFormat="1" ht="21.75" customHeight="1">
      <c r="A142" s="26"/>
      <c r="B142" s="138"/>
      <c r="C142" s="152" t="s">
        <v>199</v>
      </c>
      <c r="D142" s="152" t="s">
        <v>143</v>
      </c>
      <c r="E142" s="153" t="s">
        <v>363</v>
      </c>
      <c r="F142" s="154" t="s">
        <v>364</v>
      </c>
      <c r="G142" s="155" t="s">
        <v>121</v>
      </c>
      <c r="H142" s="156">
        <v>16.16</v>
      </c>
      <c r="I142" s="156"/>
      <c r="J142" s="156">
        <f t="shared" si="10"/>
        <v>0</v>
      </c>
      <c r="K142" s="157"/>
      <c r="L142" s="158"/>
      <c r="M142" s="159" t="s">
        <v>1</v>
      </c>
      <c r="N142" s="160" t="s">
        <v>35</v>
      </c>
      <c r="O142" s="147">
        <v>0</v>
      </c>
      <c r="P142" s="147">
        <f t="shared" si="11"/>
        <v>0</v>
      </c>
      <c r="Q142" s="147">
        <v>0.13800000000000001</v>
      </c>
      <c r="R142" s="147">
        <f t="shared" si="12"/>
        <v>2.2300800000000001</v>
      </c>
      <c r="S142" s="147">
        <v>0</v>
      </c>
      <c r="T142" s="148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147</v>
      </c>
      <c r="AT142" s="149" t="s">
        <v>143</v>
      </c>
      <c r="AU142" s="149" t="s">
        <v>123</v>
      </c>
      <c r="AY142" s="14" t="s">
        <v>116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4" t="s">
        <v>123</v>
      </c>
      <c r="BK142" s="151">
        <f t="shared" si="19"/>
        <v>0</v>
      </c>
      <c r="BL142" s="14" t="s">
        <v>122</v>
      </c>
      <c r="BM142" s="149" t="s">
        <v>365</v>
      </c>
    </row>
    <row r="143" spans="1:65" s="12" customFormat="1" ht="22.9" customHeight="1">
      <c r="B143" s="126"/>
      <c r="D143" s="127" t="s">
        <v>68</v>
      </c>
      <c r="E143" s="136" t="s">
        <v>158</v>
      </c>
      <c r="F143" s="136" t="s">
        <v>193</v>
      </c>
      <c r="J143" s="137">
        <f>BK143</f>
        <v>0</v>
      </c>
      <c r="L143" s="126"/>
      <c r="M143" s="130"/>
      <c r="N143" s="131"/>
      <c r="O143" s="131"/>
      <c r="P143" s="132">
        <f>SUM(P144:P151)</f>
        <v>54.481439999999992</v>
      </c>
      <c r="Q143" s="131"/>
      <c r="R143" s="132">
        <f>SUM(R144:R151)</f>
        <v>12.559200000000001</v>
      </c>
      <c r="S143" s="131"/>
      <c r="T143" s="133">
        <f>SUM(T144:T151)</f>
        <v>0</v>
      </c>
      <c r="AR143" s="127" t="s">
        <v>77</v>
      </c>
      <c r="AT143" s="134" t="s">
        <v>68</v>
      </c>
      <c r="AU143" s="134" t="s">
        <v>77</v>
      </c>
      <c r="AY143" s="127" t="s">
        <v>116</v>
      </c>
      <c r="BK143" s="135">
        <f>SUM(BK144:BK151)</f>
        <v>0</v>
      </c>
    </row>
    <row r="144" spans="1:65" s="2" customFormat="1" ht="16.5" customHeight="1">
      <c r="A144" s="26"/>
      <c r="B144" s="138"/>
      <c r="C144" s="139" t="s">
        <v>203</v>
      </c>
      <c r="D144" s="139" t="s">
        <v>118</v>
      </c>
      <c r="E144" s="140" t="s">
        <v>223</v>
      </c>
      <c r="F144" s="141" t="s">
        <v>224</v>
      </c>
      <c r="G144" s="142" t="s">
        <v>191</v>
      </c>
      <c r="H144" s="143">
        <v>40</v>
      </c>
      <c r="I144" s="143"/>
      <c r="J144" s="143">
        <f t="shared" ref="J144:J151" si="20">ROUND(I144*H144,3)</f>
        <v>0</v>
      </c>
      <c r="K144" s="144"/>
      <c r="L144" s="27"/>
      <c r="M144" s="145" t="s">
        <v>1</v>
      </c>
      <c r="N144" s="146" t="s">
        <v>35</v>
      </c>
      <c r="O144" s="147">
        <v>0</v>
      </c>
      <c r="P144" s="147">
        <f t="shared" ref="P144:P151" si="21">O144*H144</f>
        <v>0</v>
      </c>
      <c r="Q144" s="147">
        <v>0</v>
      </c>
      <c r="R144" s="147">
        <f t="shared" ref="R144:R151" si="22">Q144*H144</f>
        <v>0</v>
      </c>
      <c r="S144" s="147">
        <v>0</v>
      </c>
      <c r="T144" s="148">
        <f t="shared" ref="T144:T151" si="2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122</v>
      </c>
      <c r="AT144" s="149" t="s">
        <v>118</v>
      </c>
      <c r="AU144" s="149" t="s">
        <v>123</v>
      </c>
      <c r="AY144" s="14" t="s">
        <v>116</v>
      </c>
      <c r="BE144" s="150">
        <f t="shared" ref="BE144:BE151" si="24">IF(N144="základná",J144,0)</f>
        <v>0</v>
      </c>
      <c r="BF144" s="150">
        <f t="shared" ref="BF144:BF151" si="25">IF(N144="znížená",J144,0)</f>
        <v>0</v>
      </c>
      <c r="BG144" s="150">
        <f t="shared" ref="BG144:BG151" si="26">IF(N144="zákl. prenesená",J144,0)</f>
        <v>0</v>
      </c>
      <c r="BH144" s="150">
        <f t="shared" ref="BH144:BH151" si="27">IF(N144="zníž. prenesená",J144,0)</f>
        <v>0</v>
      </c>
      <c r="BI144" s="150">
        <f t="shared" ref="BI144:BI151" si="28">IF(N144="nulová",J144,0)</f>
        <v>0</v>
      </c>
      <c r="BJ144" s="14" t="s">
        <v>123</v>
      </c>
      <c r="BK144" s="151">
        <f t="shared" ref="BK144:BK151" si="29">ROUND(I144*H144,3)</f>
        <v>0</v>
      </c>
      <c r="BL144" s="14" t="s">
        <v>122</v>
      </c>
      <c r="BM144" s="149" t="s">
        <v>366</v>
      </c>
    </row>
    <row r="145" spans="1:65" s="2" customFormat="1" ht="21.75" customHeight="1">
      <c r="A145" s="26"/>
      <c r="B145" s="138"/>
      <c r="C145" s="139" t="s">
        <v>7</v>
      </c>
      <c r="D145" s="139" t="s">
        <v>118</v>
      </c>
      <c r="E145" s="140" t="s">
        <v>367</v>
      </c>
      <c r="F145" s="141" t="s">
        <v>368</v>
      </c>
      <c r="G145" s="142" t="s">
        <v>197</v>
      </c>
      <c r="H145" s="143">
        <v>20</v>
      </c>
      <c r="I145" s="143"/>
      <c r="J145" s="143">
        <f t="shared" si="20"/>
        <v>0</v>
      </c>
      <c r="K145" s="144"/>
      <c r="L145" s="27"/>
      <c r="M145" s="145" t="s">
        <v>1</v>
      </c>
      <c r="N145" s="146" t="s">
        <v>35</v>
      </c>
      <c r="O145" s="147">
        <v>0.85</v>
      </c>
      <c r="P145" s="147">
        <f t="shared" si="21"/>
        <v>17</v>
      </c>
      <c r="Q145" s="147">
        <v>1.4400000000000001E-3</v>
      </c>
      <c r="R145" s="147">
        <f t="shared" si="22"/>
        <v>2.8800000000000003E-2</v>
      </c>
      <c r="S145" s="147">
        <v>0</v>
      </c>
      <c r="T145" s="148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122</v>
      </c>
      <c r="AT145" s="149" t="s">
        <v>118</v>
      </c>
      <c r="AU145" s="149" t="s">
        <v>123</v>
      </c>
      <c r="AY145" s="14" t="s">
        <v>116</v>
      </c>
      <c r="BE145" s="150">
        <f t="shared" si="24"/>
        <v>0</v>
      </c>
      <c r="BF145" s="150">
        <f t="shared" si="25"/>
        <v>0</v>
      </c>
      <c r="BG145" s="150">
        <f t="shared" si="26"/>
        <v>0</v>
      </c>
      <c r="BH145" s="150">
        <f t="shared" si="27"/>
        <v>0</v>
      </c>
      <c r="BI145" s="150">
        <f t="shared" si="28"/>
        <v>0</v>
      </c>
      <c r="BJ145" s="14" t="s">
        <v>123</v>
      </c>
      <c r="BK145" s="151">
        <f t="shared" si="29"/>
        <v>0</v>
      </c>
      <c r="BL145" s="14" t="s">
        <v>122</v>
      </c>
      <c r="BM145" s="149" t="s">
        <v>369</v>
      </c>
    </row>
    <row r="146" spans="1:65" s="2" customFormat="1" ht="21.75" customHeight="1">
      <c r="A146" s="26"/>
      <c r="B146" s="138"/>
      <c r="C146" s="139" t="s">
        <v>210</v>
      </c>
      <c r="D146" s="139" t="s">
        <v>118</v>
      </c>
      <c r="E146" s="140" t="s">
        <v>370</v>
      </c>
      <c r="F146" s="141" t="s">
        <v>371</v>
      </c>
      <c r="G146" s="142" t="s">
        <v>197</v>
      </c>
      <c r="H146" s="143">
        <v>48</v>
      </c>
      <c r="I146" s="143"/>
      <c r="J146" s="143">
        <f t="shared" si="20"/>
        <v>0</v>
      </c>
      <c r="K146" s="144"/>
      <c r="L146" s="27"/>
      <c r="M146" s="145" t="s">
        <v>1</v>
      </c>
      <c r="N146" s="146" t="s">
        <v>35</v>
      </c>
      <c r="O146" s="147">
        <v>0.71699999999999997</v>
      </c>
      <c r="P146" s="147">
        <f t="shared" si="21"/>
        <v>34.415999999999997</v>
      </c>
      <c r="Q146" s="147">
        <v>0.17015</v>
      </c>
      <c r="R146" s="147">
        <f t="shared" si="22"/>
        <v>8.1671999999999993</v>
      </c>
      <c r="S146" s="147">
        <v>0</v>
      </c>
      <c r="T146" s="148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122</v>
      </c>
      <c r="AT146" s="149" t="s">
        <v>118</v>
      </c>
      <c r="AU146" s="149" t="s">
        <v>123</v>
      </c>
      <c r="AY146" s="14" t="s">
        <v>116</v>
      </c>
      <c r="BE146" s="150">
        <f t="shared" si="24"/>
        <v>0</v>
      </c>
      <c r="BF146" s="150">
        <f t="shared" si="25"/>
        <v>0</v>
      </c>
      <c r="BG146" s="150">
        <f t="shared" si="26"/>
        <v>0</v>
      </c>
      <c r="BH146" s="150">
        <f t="shared" si="27"/>
        <v>0</v>
      </c>
      <c r="BI146" s="150">
        <f t="shared" si="28"/>
        <v>0</v>
      </c>
      <c r="BJ146" s="14" t="s">
        <v>123</v>
      </c>
      <c r="BK146" s="151">
        <f t="shared" si="29"/>
        <v>0</v>
      </c>
      <c r="BL146" s="14" t="s">
        <v>122</v>
      </c>
      <c r="BM146" s="149" t="s">
        <v>372</v>
      </c>
    </row>
    <row r="147" spans="1:65" s="2" customFormat="1" ht="21.75" customHeight="1">
      <c r="A147" s="26"/>
      <c r="B147" s="138"/>
      <c r="C147" s="152" t="s">
        <v>214</v>
      </c>
      <c r="D147" s="152" t="s">
        <v>143</v>
      </c>
      <c r="E147" s="153" t="s">
        <v>373</v>
      </c>
      <c r="F147" s="154" t="s">
        <v>374</v>
      </c>
      <c r="G147" s="155" t="s">
        <v>191</v>
      </c>
      <c r="H147" s="156">
        <v>48.48</v>
      </c>
      <c r="I147" s="156"/>
      <c r="J147" s="156">
        <f t="shared" si="20"/>
        <v>0</v>
      </c>
      <c r="K147" s="157"/>
      <c r="L147" s="158"/>
      <c r="M147" s="159" t="s">
        <v>1</v>
      </c>
      <c r="N147" s="160" t="s">
        <v>35</v>
      </c>
      <c r="O147" s="147">
        <v>0</v>
      </c>
      <c r="P147" s="147">
        <f t="shared" si="21"/>
        <v>0</v>
      </c>
      <c r="Q147" s="147">
        <v>0.09</v>
      </c>
      <c r="R147" s="147">
        <f t="shared" si="22"/>
        <v>4.3632</v>
      </c>
      <c r="S147" s="147">
        <v>0</v>
      </c>
      <c r="T147" s="148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147</v>
      </c>
      <c r="AT147" s="149" t="s">
        <v>143</v>
      </c>
      <c r="AU147" s="149" t="s">
        <v>123</v>
      </c>
      <c r="AY147" s="14" t="s">
        <v>116</v>
      </c>
      <c r="BE147" s="150">
        <f t="shared" si="24"/>
        <v>0</v>
      </c>
      <c r="BF147" s="150">
        <f t="shared" si="25"/>
        <v>0</v>
      </c>
      <c r="BG147" s="150">
        <f t="shared" si="26"/>
        <v>0</v>
      </c>
      <c r="BH147" s="150">
        <f t="shared" si="27"/>
        <v>0</v>
      </c>
      <c r="BI147" s="150">
        <f t="shared" si="28"/>
        <v>0</v>
      </c>
      <c r="BJ147" s="14" t="s">
        <v>123</v>
      </c>
      <c r="BK147" s="151">
        <f t="shared" si="29"/>
        <v>0</v>
      </c>
      <c r="BL147" s="14" t="s">
        <v>122</v>
      </c>
      <c r="BM147" s="149" t="s">
        <v>375</v>
      </c>
    </row>
    <row r="148" spans="1:65" s="2" customFormat="1" ht="21.75" customHeight="1">
      <c r="A148" s="26"/>
      <c r="B148" s="138"/>
      <c r="C148" s="139" t="s">
        <v>218</v>
      </c>
      <c r="D148" s="139" t="s">
        <v>118</v>
      </c>
      <c r="E148" s="140" t="s">
        <v>299</v>
      </c>
      <c r="F148" s="141" t="s">
        <v>300</v>
      </c>
      <c r="G148" s="142" t="s">
        <v>134</v>
      </c>
      <c r="H148" s="143">
        <v>26.655999999999999</v>
      </c>
      <c r="I148" s="143"/>
      <c r="J148" s="143">
        <f t="shared" si="20"/>
        <v>0</v>
      </c>
      <c r="K148" s="144"/>
      <c r="L148" s="27"/>
      <c r="M148" s="145" t="s">
        <v>1</v>
      </c>
      <c r="N148" s="146" t="s">
        <v>35</v>
      </c>
      <c r="O148" s="147">
        <v>3.1E-2</v>
      </c>
      <c r="P148" s="147">
        <f t="shared" si="21"/>
        <v>0.82633599999999996</v>
      </c>
      <c r="Q148" s="147">
        <v>0</v>
      </c>
      <c r="R148" s="147">
        <f t="shared" si="22"/>
        <v>0</v>
      </c>
      <c r="S148" s="147">
        <v>0</v>
      </c>
      <c r="T148" s="148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122</v>
      </c>
      <c r="AT148" s="149" t="s">
        <v>118</v>
      </c>
      <c r="AU148" s="149" t="s">
        <v>123</v>
      </c>
      <c r="AY148" s="14" t="s">
        <v>116</v>
      </c>
      <c r="BE148" s="150">
        <f t="shared" si="24"/>
        <v>0</v>
      </c>
      <c r="BF148" s="150">
        <f t="shared" si="25"/>
        <v>0</v>
      </c>
      <c r="BG148" s="150">
        <f t="shared" si="26"/>
        <v>0</v>
      </c>
      <c r="BH148" s="150">
        <f t="shared" si="27"/>
        <v>0</v>
      </c>
      <c r="BI148" s="150">
        <f t="shared" si="28"/>
        <v>0</v>
      </c>
      <c r="BJ148" s="14" t="s">
        <v>123</v>
      </c>
      <c r="BK148" s="151">
        <f t="shared" si="29"/>
        <v>0</v>
      </c>
      <c r="BL148" s="14" t="s">
        <v>122</v>
      </c>
      <c r="BM148" s="149" t="s">
        <v>376</v>
      </c>
    </row>
    <row r="149" spans="1:65" s="2" customFormat="1" ht="21.75" customHeight="1">
      <c r="A149" s="26"/>
      <c r="B149" s="138"/>
      <c r="C149" s="139" t="s">
        <v>222</v>
      </c>
      <c r="D149" s="139" t="s">
        <v>118</v>
      </c>
      <c r="E149" s="140" t="s">
        <v>303</v>
      </c>
      <c r="F149" s="141" t="s">
        <v>304</v>
      </c>
      <c r="G149" s="142" t="s">
        <v>134</v>
      </c>
      <c r="H149" s="143">
        <v>373.18400000000003</v>
      </c>
      <c r="I149" s="143"/>
      <c r="J149" s="143">
        <f t="shared" si="20"/>
        <v>0</v>
      </c>
      <c r="K149" s="144"/>
      <c r="L149" s="27"/>
      <c r="M149" s="145" t="s">
        <v>1</v>
      </c>
      <c r="N149" s="146" t="s">
        <v>35</v>
      </c>
      <c r="O149" s="147">
        <v>6.0000000000000001E-3</v>
      </c>
      <c r="P149" s="147">
        <f t="shared" si="21"/>
        <v>2.2391040000000002</v>
      </c>
      <c r="Q149" s="147">
        <v>0</v>
      </c>
      <c r="R149" s="147">
        <f t="shared" si="22"/>
        <v>0</v>
      </c>
      <c r="S149" s="147">
        <v>0</v>
      </c>
      <c r="T149" s="148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122</v>
      </c>
      <c r="AT149" s="149" t="s">
        <v>118</v>
      </c>
      <c r="AU149" s="149" t="s">
        <v>123</v>
      </c>
      <c r="AY149" s="14" t="s">
        <v>116</v>
      </c>
      <c r="BE149" s="150">
        <f t="shared" si="24"/>
        <v>0</v>
      </c>
      <c r="BF149" s="150">
        <f t="shared" si="25"/>
        <v>0</v>
      </c>
      <c r="BG149" s="150">
        <f t="shared" si="26"/>
        <v>0</v>
      </c>
      <c r="BH149" s="150">
        <f t="shared" si="27"/>
        <v>0</v>
      </c>
      <c r="BI149" s="150">
        <f t="shared" si="28"/>
        <v>0</v>
      </c>
      <c r="BJ149" s="14" t="s">
        <v>123</v>
      </c>
      <c r="BK149" s="151">
        <f t="shared" si="29"/>
        <v>0</v>
      </c>
      <c r="BL149" s="14" t="s">
        <v>122</v>
      </c>
      <c r="BM149" s="149" t="s">
        <v>377</v>
      </c>
    </row>
    <row r="150" spans="1:65" s="2" customFormat="1" ht="16.5" customHeight="1">
      <c r="A150" s="26"/>
      <c r="B150" s="138"/>
      <c r="C150" s="139" t="s">
        <v>226</v>
      </c>
      <c r="D150" s="139" t="s">
        <v>118</v>
      </c>
      <c r="E150" s="140" t="s">
        <v>378</v>
      </c>
      <c r="F150" s="141" t="s">
        <v>379</v>
      </c>
      <c r="G150" s="142" t="s">
        <v>134</v>
      </c>
      <c r="H150" s="143">
        <v>26.655999999999999</v>
      </c>
      <c r="I150" s="143"/>
      <c r="J150" s="143">
        <f t="shared" si="20"/>
        <v>0</v>
      </c>
      <c r="K150" s="144"/>
      <c r="L150" s="27"/>
      <c r="M150" s="145" t="s">
        <v>1</v>
      </c>
      <c r="N150" s="146" t="s">
        <v>35</v>
      </c>
      <c r="O150" s="147">
        <v>0</v>
      </c>
      <c r="P150" s="147">
        <f t="shared" si="21"/>
        <v>0</v>
      </c>
      <c r="Q150" s="147">
        <v>0</v>
      </c>
      <c r="R150" s="147">
        <f t="shared" si="22"/>
        <v>0</v>
      </c>
      <c r="S150" s="147">
        <v>0</v>
      </c>
      <c r="T150" s="148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122</v>
      </c>
      <c r="AT150" s="149" t="s">
        <v>118</v>
      </c>
      <c r="AU150" s="149" t="s">
        <v>123</v>
      </c>
      <c r="AY150" s="14" t="s">
        <v>116</v>
      </c>
      <c r="BE150" s="150">
        <f t="shared" si="24"/>
        <v>0</v>
      </c>
      <c r="BF150" s="150">
        <f t="shared" si="25"/>
        <v>0</v>
      </c>
      <c r="BG150" s="150">
        <f t="shared" si="26"/>
        <v>0</v>
      </c>
      <c r="BH150" s="150">
        <f t="shared" si="27"/>
        <v>0</v>
      </c>
      <c r="BI150" s="150">
        <f t="shared" si="28"/>
        <v>0</v>
      </c>
      <c r="BJ150" s="14" t="s">
        <v>123</v>
      </c>
      <c r="BK150" s="151">
        <f t="shared" si="29"/>
        <v>0</v>
      </c>
      <c r="BL150" s="14" t="s">
        <v>122</v>
      </c>
      <c r="BM150" s="149" t="s">
        <v>380</v>
      </c>
    </row>
    <row r="151" spans="1:65" s="2" customFormat="1" ht="21.75" customHeight="1">
      <c r="A151" s="26"/>
      <c r="B151" s="138"/>
      <c r="C151" s="139" t="s">
        <v>230</v>
      </c>
      <c r="D151" s="139" t="s">
        <v>118</v>
      </c>
      <c r="E151" s="140" t="s">
        <v>381</v>
      </c>
      <c r="F151" s="141" t="s">
        <v>382</v>
      </c>
      <c r="G151" s="142" t="s">
        <v>134</v>
      </c>
      <c r="H151" s="143">
        <v>26.655999999999999</v>
      </c>
      <c r="I151" s="143"/>
      <c r="J151" s="143">
        <f t="shared" si="20"/>
        <v>0</v>
      </c>
      <c r="K151" s="144"/>
      <c r="L151" s="27"/>
      <c r="M151" s="145" t="s">
        <v>1</v>
      </c>
      <c r="N151" s="146" t="s">
        <v>35</v>
      </c>
      <c r="O151" s="147">
        <v>0</v>
      </c>
      <c r="P151" s="147">
        <f t="shared" si="21"/>
        <v>0</v>
      </c>
      <c r="Q151" s="147">
        <v>0</v>
      </c>
      <c r="R151" s="147">
        <f t="shared" si="22"/>
        <v>0</v>
      </c>
      <c r="S151" s="147">
        <v>0</v>
      </c>
      <c r="T151" s="148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122</v>
      </c>
      <c r="AT151" s="149" t="s">
        <v>118</v>
      </c>
      <c r="AU151" s="149" t="s">
        <v>123</v>
      </c>
      <c r="AY151" s="14" t="s">
        <v>116</v>
      </c>
      <c r="BE151" s="150">
        <f t="shared" si="24"/>
        <v>0</v>
      </c>
      <c r="BF151" s="150">
        <f t="shared" si="25"/>
        <v>0</v>
      </c>
      <c r="BG151" s="150">
        <f t="shared" si="26"/>
        <v>0</v>
      </c>
      <c r="BH151" s="150">
        <f t="shared" si="27"/>
        <v>0</v>
      </c>
      <c r="BI151" s="150">
        <f t="shared" si="28"/>
        <v>0</v>
      </c>
      <c r="BJ151" s="14" t="s">
        <v>123</v>
      </c>
      <c r="BK151" s="151">
        <f t="shared" si="29"/>
        <v>0</v>
      </c>
      <c r="BL151" s="14" t="s">
        <v>122</v>
      </c>
      <c r="BM151" s="149" t="s">
        <v>383</v>
      </c>
    </row>
    <row r="152" spans="1:65" s="12" customFormat="1" ht="22.9" customHeight="1">
      <c r="B152" s="126"/>
      <c r="D152" s="127" t="s">
        <v>68</v>
      </c>
      <c r="E152" s="136" t="s">
        <v>306</v>
      </c>
      <c r="F152" s="136" t="s">
        <v>307</v>
      </c>
      <c r="J152" s="137">
        <f>BK152</f>
        <v>0</v>
      </c>
      <c r="L152" s="126"/>
      <c r="M152" s="130"/>
      <c r="N152" s="131"/>
      <c r="O152" s="131"/>
      <c r="P152" s="132">
        <f>P153</f>
        <v>15.722751000000001</v>
      </c>
      <c r="Q152" s="131"/>
      <c r="R152" s="132">
        <f>R153</f>
        <v>0</v>
      </c>
      <c r="S152" s="131"/>
      <c r="T152" s="133">
        <f>T153</f>
        <v>0</v>
      </c>
      <c r="AR152" s="127" t="s">
        <v>77</v>
      </c>
      <c r="AT152" s="134" t="s">
        <v>68</v>
      </c>
      <c r="AU152" s="134" t="s">
        <v>77</v>
      </c>
      <c r="AY152" s="127" t="s">
        <v>116</v>
      </c>
      <c r="BK152" s="135">
        <f>BK153</f>
        <v>0</v>
      </c>
    </row>
    <row r="153" spans="1:65" s="2" customFormat="1" ht="21.75" customHeight="1">
      <c r="A153" s="26"/>
      <c r="B153" s="138"/>
      <c r="C153" s="139" t="s">
        <v>234</v>
      </c>
      <c r="D153" s="139" t="s">
        <v>118</v>
      </c>
      <c r="E153" s="140" t="s">
        <v>384</v>
      </c>
      <c r="F153" s="141" t="s">
        <v>385</v>
      </c>
      <c r="G153" s="142" t="s">
        <v>134</v>
      </c>
      <c r="H153" s="143">
        <v>40.006999999999998</v>
      </c>
      <c r="I153" s="143"/>
      <c r="J153" s="143">
        <f>ROUND(I153*H153,3)</f>
        <v>0</v>
      </c>
      <c r="K153" s="144"/>
      <c r="L153" s="27"/>
      <c r="M153" s="161" t="s">
        <v>1</v>
      </c>
      <c r="N153" s="162" t="s">
        <v>35</v>
      </c>
      <c r="O153" s="163">
        <v>0.39300000000000002</v>
      </c>
      <c r="P153" s="163">
        <f>O153*H153</f>
        <v>15.722751000000001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122</v>
      </c>
      <c r="AT153" s="149" t="s">
        <v>118</v>
      </c>
      <c r="AU153" s="149" t="s">
        <v>123</v>
      </c>
      <c r="AY153" s="14" t="s">
        <v>116</v>
      </c>
      <c r="BE153" s="150">
        <f>IF(N153="základná",J153,0)</f>
        <v>0</v>
      </c>
      <c r="BF153" s="150">
        <f>IF(N153="znížená",J153,0)</f>
        <v>0</v>
      </c>
      <c r="BG153" s="150">
        <f>IF(N153="zákl. prenesená",J153,0)</f>
        <v>0</v>
      </c>
      <c r="BH153" s="150">
        <f>IF(N153="zníž. prenesená",J153,0)</f>
        <v>0</v>
      </c>
      <c r="BI153" s="150">
        <f>IF(N153="nulová",J153,0)</f>
        <v>0</v>
      </c>
      <c r="BJ153" s="14" t="s">
        <v>123</v>
      </c>
      <c r="BK153" s="151">
        <f>ROUND(I153*H153,3)</f>
        <v>0</v>
      </c>
      <c r="BL153" s="14" t="s">
        <v>122</v>
      </c>
      <c r="BM153" s="149" t="s">
        <v>386</v>
      </c>
    </row>
    <row r="154" spans="1:65" s="2" customFormat="1" ht="6.95" customHeight="1">
      <c r="A154" s="26"/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27"/>
      <c r="M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</sheetData>
  <autoFilter ref="C120:K153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topLeftCell="A136" workbookViewId="0">
      <selection activeCell="I145" sqref="I14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87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85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Cesta II/527 Šahy - hranica kraja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8" t="s">
        <v>387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44587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7" t="str">
        <f>'Rekapitulácia stavby'!E14</f>
        <v xml:space="preserve"> </v>
      </c>
      <c r="F18" s="167"/>
      <c r="G18" s="167"/>
      <c r="H18" s="167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0" t="s">
        <v>1</v>
      </c>
      <c r="F27" s="170"/>
      <c r="G27" s="170"/>
      <c r="H27" s="17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ROUND((SUM(BE123:BE149)),  2)</f>
        <v>0</v>
      </c>
      <c r="G33" s="26"/>
      <c r="H33" s="26"/>
      <c r="I33" s="95">
        <v>0.2</v>
      </c>
      <c r="J33" s="94">
        <f>ROUND(((SUM(BE123:BE149))*I33),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ROUND((SUM(BF123:BF149)),  2)</f>
        <v>0</v>
      </c>
      <c r="G34" s="26"/>
      <c r="H34" s="26"/>
      <c r="I34" s="95">
        <v>0.2</v>
      </c>
      <c r="J34" s="94">
        <f>ROUND(((SUM(BF123:BF149))*I34),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4">
        <f>ROUND((SUM(BG123:BG149)),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4">
        <f>ROUND((SUM(BH123:BH149)),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4">
        <f>ROUND((SUM(BI123:BI149)),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Cesta II/527 Šahy - hranica kraja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8" t="str">
        <f>E9</f>
        <v>03 - SO 03 Autobusový záliv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Šahy</v>
      </c>
      <c r="G89" s="26"/>
      <c r="H89" s="26"/>
      <c r="I89" s="23" t="s">
        <v>18</v>
      </c>
      <c r="J89" s="49">
        <f>IF(J12="","",J12)</f>
        <v>44587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94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95</v>
      </c>
      <c r="E99" s="113"/>
      <c r="F99" s="113"/>
      <c r="G99" s="113"/>
      <c r="H99" s="113"/>
      <c r="I99" s="113"/>
      <c r="J99" s="114">
        <f>J129</f>
        <v>0</v>
      </c>
      <c r="L99" s="111"/>
    </row>
    <row r="100" spans="1:31" s="10" customFormat="1" ht="19.899999999999999" customHeight="1">
      <c r="B100" s="111"/>
      <c r="D100" s="112" t="s">
        <v>388</v>
      </c>
      <c r="E100" s="113"/>
      <c r="F100" s="113"/>
      <c r="G100" s="113"/>
      <c r="H100" s="113"/>
      <c r="I100" s="113"/>
      <c r="J100" s="114">
        <f>J133</f>
        <v>0</v>
      </c>
      <c r="L100" s="111"/>
    </row>
    <row r="101" spans="1:31" s="10" customFormat="1" ht="19.899999999999999" customHeight="1">
      <c r="B101" s="111"/>
      <c r="D101" s="112" t="s">
        <v>98</v>
      </c>
      <c r="E101" s="113"/>
      <c r="F101" s="113"/>
      <c r="G101" s="113"/>
      <c r="H101" s="113"/>
      <c r="I101" s="113"/>
      <c r="J101" s="114">
        <f>J137</f>
        <v>0</v>
      </c>
      <c r="L101" s="111"/>
    </row>
    <row r="102" spans="1:31" s="10" customFormat="1" ht="19.899999999999999" customHeight="1">
      <c r="B102" s="111"/>
      <c r="D102" s="112" t="s">
        <v>100</v>
      </c>
      <c r="E102" s="113"/>
      <c r="F102" s="113"/>
      <c r="G102" s="113"/>
      <c r="H102" s="113"/>
      <c r="I102" s="113"/>
      <c r="J102" s="114">
        <f>J140</f>
        <v>0</v>
      </c>
      <c r="L102" s="111"/>
    </row>
    <row r="103" spans="1:31" s="10" customFormat="1" ht="19.899999999999999" customHeight="1">
      <c r="B103" s="111"/>
      <c r="D103" s="112" t="s">
        <v>101</v>
      </c>
      <c r="E103" s="113"/>
      <c r="F103" s="113"/>
      <c r="G103" s="113"/>
      <c r="H103" s="113"/>
      <c r="I103" s="113"/>
      <c r="J103" s="114">
        <f>J148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102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2" t="str">
        <f>E7</f>
        <v>Cesta II/527 Šahy - hranica kraja</v>
      </c>
      <c r="F113" s="203"/>
      <c r="G113" s="203"/>
      <c r="H113" s="203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86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8" t="str">
        <f>E9</f>
        <v>03 - SO 03 Autobusový záliv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Šahy</v>
      </c>
      <c r="G117" s="26"/>
      <c r="H117" s="26"/>
      <c r="I117" s="23" t="s">
        <v>18</v>
      </c>
      <c r="J117" s="49">
        <f>IF(J12="","",J12)</f>
        <v>44587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19</v>
      </c>
      <c r="D119" s="26"/>
      <c r="E119" s="26"/>
      <c r="F119" s="21" t="str">
        <f>E15</f>
        <v xml:space="preserve"> </v>
      </c>
      <c r="G119" s="26"/>
      <c r="H119" s="26"/>
      <c r="I119" s="23" t="s">
        <v>24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103</v>
      </c>
      <c r="D122" s="118" t="s">
        <v>54</v>
      </c>
      <c r="E122" s="118" t="s">
        <v>50</v>
      </c>
      <c r="F122" s="118" t="s">
        <v>51</v>
      </c>
      <c r="G122" s="118" t="s">
        <v>104</v>
      </c>
      <c r="H122" s="118" t="s">
        <v>105</v>
      </c>
      <c r="I122" s="118" t="s">
        <v>106</v>
      </c>
      <c r="J122" s="119" t="s">
        <v>90</v>
      </c>
      <c r="K122" s="120" t="s">
        <v>107</v>
      </c>
      <c r="L122" s="121"/>
      <c r="M122" s="56" t="s">
        <v>1</v>
      </c>
      <c r="N122" s="57" t="s">
        <v>33</v>
      </c>
      <c r="O122" s="57" t="s">
        <v>108</v>
      </c>
      <c r="P122" s="57" t="s">
        <v>109</v>
      </c>
      <c r="Q122" s="57" t="s">
        <v>110</v>
      </c>
      <c r="R122" s="57" t="s">
        <v>111</v>
      </c>
      <c r="S122" s="57" t="s">
        <v>112</v>
      </c>
      <c r="T122" s="58" t="s">
        <v>113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91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</f>
        <v>150.90997999999999</v>
      </c>
      <c r="Q123" s="60"/>
      <c r="R123" s="123">
        <f>R124</f>
        <v>46.95776</v>
      </c>
      <c r="S123" s="60"/>
      <c r="T123" s="124">
        <f>T124</f>
        <v>58.51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92</v>
      </c>
      <c r="BK123" s="125">
        <f>BK124</f>
        <v>0</v>
      </c>
    </row>
    <row r="124" spans="1:65" s="12" customFormat="1" ht="25.9" customHeight="1">
      <c r="B124" s="126"/>
      <c r="D124" s="127" t="s">
        <v>68</v>
      </c>
      <c r="E124" s="128" t="s">
        <v>114</v>
      </c>
      <c r="F124" s="128" t="s">
        <v>115</v>
      </c>
      <c r="J124" s="129">
        <f>BK124</f>
        <v>0</v>
      </c>
      <c r="L124" s="126"/>
      <c r="M124" s="130"/>
      <c r="N124" s="131"/>
      <c r="O124" s="131"/>
      <c r="P124" s="132">
        <f>P125+P129+P133+P137+P140+P148</f>
        <v>150.90997999999999</v>
      </c>
      <c r="Q124" s="131"/>
      <c r="R124" s="132">
        <f>R125+R129+R133+R137+R140+R148</f>
        <v>46.95776</v>
      </c>
      <c r="S124" s="131"/>
      <c r="T124" s="133">
        <f>T125+T129+T133+T137+T140+T148</f>
        <v>58.51</v>
      </c>
      <c r="AR124" s="127" t="s">
        <v>77</v>
      </c>
      <c r="AT124" s="134" t="s">
        <v>68</v>
      </c>
      <c r="AU124" s="134" t="s">
        <v>69</v>
      </c>
      <c r="AY124" s="127" t="s">
        <v>116</v>
      </c>
      <c r="BK124" s="135">
        <f>BK125+BK129+BK133+BK137+BK140+BK148</f>
        <v>0</v>
      </c>
    </row>
    <row r="125" spans="1:65" s="12" customFormat="1" ht="22.9" customHeight="1">
      <c r="B125" s="126"/>
      <c r="D125" s="127" t="s">
        <v>68</v>
      </c>
      <c r="E125" s="136" t="s">
        <v>77</v>
      </c>
      <c r="F125" s="136" t="s">
        <v>117</v>
      </c>
      <c r="J125" s="137">
        <f>BK125</f>
        <v>0</v>
      </c>
      <c r="L125" s="126"/>
      <c r="M125" s="130"/>
      <c r="N125" s="131"/>
      <c r="O125" s="131"/>
      <c r="P125" s="132">
        <f>SUM(P126:P128)</f>
        <v>23.710850000000001</v>
      </c>
      <c r="Q125" s="131"/>
      <c r="R125" s="132">
        <f>SUM(R126:R128)</f>
        <v>4.0850000000000004E-2</v>
      </c>
      <c r="S125" s="131"/>
      <c r="T125" s="133">
        <f>SUM(T126:T128)</f>
        <v>58.51</v>
      </c>
      <c r="AR125" s="127" t="s">
        <v>77</v>
      </c>
      <c r="AT125" s="134" t="s">
        <v>68</v>
      </c>
      <c r="AU125" s="134" t="s">
        <v>77</v>
      </c>
      <c r="AY125" s="127" t="s">
        <v>116</v>
      </c>
      <c r="BK125" s="135">
        <f>SUM(BK126:BK128)</f>
        <v>0</v>
      </c>
    </row>
    <row r="126" spans="1:65" s="2" customFormat="1" ht="33" customHeight="1">
      <c r="A126" s="26"/>
      <c r="B126" s="138"/>
      <c r="C126" s="139" t="s">
        <v>77</v>
      </c>
      <c r="D126" s="139" t="s">
        <v>118</v>
      </c>
      <c r="E126" s="140" t="s">
        <v>389</v>
      </c>
      <c r="F126" s="141" t="s">
        <v>390</v>
      </c>
      <c r="G126" s="142" t="s">
        <v>121</v>
      </c>
      <c r="H126" s="143">
        <v>215</v>
      </c>
      <c r="I126" s="143"/>
      <c r="J126" s="143">
        <f>ROUND(I126*H126,3)</f>
        <v>0</v>
      </c>
      <c r="K126" s="144"/>
      <c r="L126" s="27"/>
      <c r="M126" s="145" t="s">
        <v>1</v>
      </c>
      <c r="N126" s="146" t="s">
        <v>35</v>
      </c>
      <c r="O126" s="147">
        <v>5.4190000000000002E-2</v>
      </c>
      <c r="P126" s="147">
        <f>O126*H126</f>
        <v>11.65085</v>
      </c>
      <c r="Q126" s="147">
        <v>1.9000000000000001E-4</v>
      </c>
      <c r="R126" s="147">
        <f>Q126*H126</f>
        <v>4.0850000000000004E-2</v>
      </c>
      <c r="S126" s="147">
        <v>0.254</v>
      </c>
      <c r="T126" s="148">
        <f>S126*H126</f>
        <v>54.61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9" t="s">
        <v>122</v>
      </c>
      <c r="AT126" s="149" t="s">
        <v>118</v>
      </c>
      <c r="AU126" s="149" t="s">
        <v>123</v>
      </c>
      <c r="AY126" s="14" t="s">
        <v>116</v>
      </c>
      <c r="BE126" s="150">
        <f>IF(N126="základná",J126,0)</f>
        <v>0</v>
      </c>
      <c r="BF126" s="150">
        <f>IF(N126="znížená",J126,0)</f>
        <v>0</v>
      </c>
      <c r="BG126" s="150">
        <f>IF(N126="zákl. prenesená",J126,0)</f>
        <v>0</v>
      </c>
      <c r="BH126" s="150">
        <f>IF(N126="zníž. prenesená",J126,0)</f>
        <v>0</v>
      </c>
      <c r="BI126" s="150">
        <f>IF(N126="nulová",J126,0)</f>
        <v>0</v>
      </c>
      <c r="BJ126" s="14" t="s">
        <v>123</v>
      </c>
      <c r="BK126" s="151">
        <f>ROUND(I126*H126,3)</f>
        <v>0</v>
      </c>
      <c r="BL126" s="14" t="s">
        <v>122</v>
      </c>
      <c r="BM126" s="149" t="s">
        <v>391</v>
      </c>
    </row>
    <row r="127" spans="1:65" s="2" customFormat="1" ht="21.75" customHeight="1">
      <c r="A127" s="26"/>
      <c r="B127" s="138"/>
      <c r="C127" s="139" t="s">
        <v>123</v>
      </c>
      <c r="D127" s="139" t="s">
        <v>118</v>
      </c>
      <c r="E127" s="140" t="s">
        <v>392</v>
      </c>
      <c r="F127" s="141" t="s">
        <v>393</v>
      </c>
      <c r="G127" s="142" t="s">
        <v>121</v>
      </c>
      <c r="H127" s="143">
        <v>30</v>
      </c>
      <c r="I127" s="143"/>
      <c r="J127" s="143">
        <f>ROUND(I127*H127,3)</f>
        <v>0</v>
      </c>
      <c r="K127" s="144"/>
      <c r="L127" s="27"/>
      <c r="M127" s="145" t="s">
        <v>1</v>
      </c>
      <c r="N127" s="146" t="s">
        <v>35</v>
      </c>
      <c r="O127" s="147">
        <v>0.40200000000000002</v>
      </c>
      <c r="P127" s="147">
        <f>O127*H127</f>
        <v>12.06</v>
      </c>
      <c r="Q127" s="147">
        <v>0</v>
      </c>
      <c r="R127" s="147">
        <f>Q127*H127</f>
        <v>0</v>
      </c>
      <c r="S127" s="147">
        <v>0.13</v>
      </c>
      <c r="T127" s="148">
        <f>S127*H127</f>
        <v>3.9000000000000004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9" t="s">
        <v>122</v>
      </c>
      <c r="AT127" s="149" t="s">
        <v>118</v>
      </c>
      <c r="AU127" s="149" t="s">
        <v>123</v>
      </c>
      <c r="AY127" s="14" t="s">
        <v>116</v>
      </c>
      <c r="BE127" s="150">
        <f>IF(N127="základná",J127,0)</f>
        <v>0</v>
      </c>
      <c r="BF127" s="150">
        <f>IF(N127="znížená",J127,0)</f>
        <v>0</v>
      </c>
      <c r="BG127" s="150">
        <f>IF(N127="zákl. prenesená",J127,0)</f>
        <v>0</v>
      </c>
      <c r="BH127" s="150">
        <f>IF(N127="zníž. prenesená",J127,0)</f>
        <v>0</v>
      </c>
      <c r="BI127" s="150">
        <f>IF(N127="nulová",J127,0)</f>
        <v>0</v>
      </c>
      <c r="BJ127" s="14" t="s">
        <v>123</v>
      </c>
      <c r="BK127" s="151">
        <f>ROUND(I127*H127,3)</f>
        <v>0</v>
      </c>
      <c r="BL127" s="14" t="s">
        <v>122</v>
      </c>
      <c r="BM127" s="149" t="s">
        <v>394</v>
      </c>
    </row>
    <row r="128" spans="1:65" s="2" customFormat="1" ht="21.75" customHeight="1">
      <c r="A128" s="26"/>
      <c r="B128" s="138"/>
      <c r="C128" s="139" t="s">
        <v>128</v>
      </c>
      <c r="D128" s="139" t="s">
        <v>118</v>
      </c>
      <c r="E128" s="140" t="s">
        <v>340</v>
      </c>
      <c r="F128" s="141" t="s">
        <v>133</v>
      </c>
      <c r="G128" s="142" t="s">
        <v>134</v>
      </c>
      <c r="H128" s="143">
        <v>3.9</v>
      </c>
      <c r="I128" s="143"/>
      <c r="J128" s="143">
        <f>ROUND(I128*H128,3)</f>
        <v>0</v>
      </c>
      <c r="K128" s="144"/>
      <c r="L128" s="27"/>
      <c r="M128" s="145" t="s">
        <v>1</v>
      </c>
      <c r="N128" s="146" t="s">
        <v>35</v>
      </c>
      <c r="O128" s="147">
        <v>0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9" t="s">
        <v>122</v>
      </c>
      <c r="AT128" s="149" t="s">
        <v>118</v>
      </c>
      <c r="AU128" s="149" t="s">
        <v>123</v>
      </c>
      <c r="AY128" s="14" t="s">
        <v>116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4" t="s">
        <v>123</v>
      </c>
      <c r="BK128" s="151">
        <f>ROUND(I128*H128,3)</f>
        <v>0</v>
      </c>
      <c r="BL128" s="14" t="s">
        <v>122</v>
      </c>
      <c r="BM128" s="149" t="s">
        <v>395</v>
      </c>
    </row>
    <row r="129" spans="1:65" s="12" customFormat="1" ht="22.9" customHeight="1">
      <c r="B129" s="126"/>
      <c r="D129" s="127" t="s">
        <v>68</v>
      </c>
      <c r="E129" s="136" t="s">
        <v>136</v>
      </c>
      <c r="F129" s="136" t="s">
        <v>137</v>
      </c>
      <c r="J129" s="137">
        <f>BK129</f>
        <v>0</v>
      </c>
      <c r="L129" s="126"/>
      <c r="M129" s="130"/>
      <c r="N129" s="131"/>
      <c r="O129" s="131"/>
      <c r="P129" s="132">
        <f>SUM(P130:P132)</f>
        <v>2.4661</v>
      </c>
      <c r="Q129" s="131"/>
      <c r="R129" s="132">
        <f>SUM(R130:R132)</f>
        <v>1.82</v>
      </c>
      <c r="S129" s="131"/>
      <c r="T129" s="133">
        <f>SUM(T130:T132)</f>
        <v>0</v>
      </c>
      <c r="AR129" s="127" t="s">
        <v>77</v>
      </c>
      <c r="AT129" s="134" t="s">
        <v>68</v>
      </c>
      <c r="AU129" s="134" t="s">
        <v>77</v>
      </c>
      <c r="AY129" s="127" t="s">
        <v>116</v>
      </c>
      <c r="BK129" s="135">
        <f>SUM(BK130:BK132)</f>
        <v>0</v>
      </c>
    </row>
    <row r="130" spans="1:65" s="2" customFormat="1" ht="21.75" customHeight="1">
      <c r="A130" s="26"/>
      <c r="B130" s="138"/>
      <c r="C130" s="139" t="s">
        <v>122</v>
      </c>
      <c r="D130" s="139" t="s">
        <v>118</v>
      </c>
      <c r="E130" s="140" t="s">
        <v>331</v>
      </c>
      <c r="F130" s="141" t="s">
        <v>332</v>
      </c>
      <c r="G130" s="142" t="s">
        <v>179</v>
      </c>
      <c r="H130" s="143">
        <v>1.3</v>
      </c>
      <c r="I130" s="143"/>
      <c r="J130" s="143">
        <f>ROUND(I130*H130,3)</f>
        <v>0</v>
      </c>
      <c r="K130" s="144"/>
      <c r="L130" s="27"/>
      <c r="M130" s="145" t="s">
        <v>1</v>
      </c>
      <c r="N130" s="146" t="s">
        <v>35</v>
      </c>
      <c r="O130" s="147">
        <v>0.61699999999999999</v>
      </c>
      <c r="P130" s="147">
        <f>O130*H130</f>
        <v>0.80210000000000004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9" t="s">
        <v>122</v>
      </c>
      <c r="AT130" s="149" t="s">
        <v>118</v>
      </c>
      <c r="AU130" s="149" t="s">
        <v>123</v>
      </c>
      <c r="AY130" s="14" t="s">
        <v>116</v>
      </c>
      <c r="BE130" s="150">
        <f>IF(N130="základná",J130,0)</f>
        <v>0</v>
      </c>
      <c r="BF130" s="150">
        <f>IF(N130="znížená",J130,0)</f>
        <v>0</v>
      </c>
      <c r="BG130" s="150">
        <f>IF(N130="zákl. prenesená",J130,0)</f>
        <v>0</v>
      </c>
      <c r="BH130" s="150">
        <f>IF(N130="zníž. prenesená",J130,0)</f>
        <v>0</v>
      </c>
      <c r="BI130" s="150">
        <f>IF(N130="nulová",J130,0)</f>
        <v>0</v>
      </c>
      <c r="BJ130" s="14" t="s">
        <v>123</v>
      </c>
      <c r="BK130" s="151">
        <f>ROUND(I130*H130,3)</f>
        <v>0</v>
      </c>
      <c r="BL130" s="14" t="s">
        <v>122</v>
      </c>
      <c r="BM130" s="149" t="s">
        <v>396</v>
      </c>
    </row>
    <row r="131" spans="1:65" s="2" customFormat="1" ht="16.5" customHeight="1">
      <c r="A131" s="26"/>
      <c r="B131" s="138"/>
      <c r="C131" s="152" t="s">
        <v>138</v>
      </c>
      <c r="D131" s="152" t="s">
        <v>143</v>
      </c>
      <c r="E131" s="153" t="s">
        <v>334</v>
      </c>
      <c r="F131" s="154" t="s">
        <v>335</v>
      </c>
      <c r="G131" s="155" t="s">
        <v>134</v>
      </c>
      <c r="H131" s="156">
        <v>1.82</v>
      </c>
      <c r="I131" s="156"/>
      <c r="J131" s="156">
        <f>ROUND(I131*H131,3)</f>
        <v>0</v>
      </c>
      <c r="K131" s="157"/>
      <c r="L131" s="158"/>
      <c r="M131" s="159" t="s">
        <v>1</v>
      </c>
      <c r="N131" s="160" t="s">
        <v>35</v>
      </c>
      <c r="O131" s="147">
        <v>0</v>
      </c>
      <c r="P131" s="147">
        <f>O131*H131</f>
        <v>0</v>
      </c>
      <c r="Q131" s="147">
        <v>1</v>
      </c>
      <c r="R131" s="147">
        <f>Q131*H131</f>
        <v>1.82</v>
      </c>
      <c r="S131" s="147">
        <v>0</v>
      </c>
      <c r="T131" s="148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9" t="s">
        <v>147</v>
      </c>
      <c r="AT131" s="149" t="s">
        <v>143</v>
      </c>
      <c r="AU131" s="149" t="s">
        <v>123</v>
      </c>
      <c r="AY131" s="14" t="s">
        <v>116</v>
      </c>
      <c r="BE131" s="150">
        <f>IF(N131="základná",J131,0)</f>
        <v>0</v>
      </c>
      <c r="BF131" s="150">
        <f>IF(N131="znížená",J131,0)</f>
        <v>0</v>
      </c>
      <c r="BG131" s="150">
        <f>IF(N131="zákl. prenesená",J131,0)</f>
        <v>0</v>
      </c>
      <c r="BH131" s="150">
        <f>IF(N131="zníž. prenesená",J131,0)</f>
        <v>0</v>
      </c>
      <c r="BI131" s="150">
        <f>IF(N131="nulová",J131,0)</f>
        <v>0</v>
      </c>
      <c r="BJ131" s="14" t="s">
        <v>123</v>
      </c>
      <c r="BK131" s="151">
        <f>ROUND(I131*H131,3)</f>
        <v>0</v>
      </c>
      <c r="BL131" s="14" t="s">
        <v>122</v>
      </c>
      <c r="BM131" s="149" t="s">
        <v>397</v>
      </c>
    </row>
    <row r="132" spans="1:65" s="2" customFormat="1" ht="21.75" customHeight="1">
      <c r="A132" s="26"/>
      <c r="B132" s="138"/>
      <c r="C132" s="139" t="s">
        <v>142</v>
      </c>
      <c r="D132" s="139" t="s">
        <v>118</v>
      </c>
      <c r="E132" s="140" t="s">
        <v>345</v>
      </c>
      <c r="F132" s="141" t="s">
        <v>346</v>
      </c>
      <c r="G132" s="142" t="s">
        <v>121</v>
      </c>
      <c r="H132" s="143">
        <v>13</v>
      </c>
      <c r="I132" s="143"/>
      <c r="J132" s="143">
        <f>ROUND(I132*H132,3)</f>
        <v>0</v>
      </c>
      <c r="K132" s="144"/>
      <c r="L132" s="27"/>
      <c r="M132" s="145" t="s">
        <v>1</v>
      </c>
      <c r="N132" s="146" t="s">
        <v>35</v>
      </c>
      <c r="O132" s="147">
        <v>0.128</v>
      </c>
      <c r="P132" s="147">
        <f>O132*H132</f>
        <v>1.6640000000000001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9" t="s">
        <v>122</v>
      </c>
      <c r="AT132" s="149" t="s">
        <v>118</v>
      </c>
      <c r="AU132" s="149" t="s">
        <v>123</v>
      </c>
      <c r="AY132" s="14" t="s">
        <v>116</v>
      </c>
      <c r="BE132" s="150">
        <f>IF(N132="základná",J132,0)</f>
        <v>0</v>
      </c>
      <c r="BF132" s="150">
        <f>IF(N132="znížená",J132,0)</f>
        <v>0</v>
      </c>
      <c r="BG132" s="150">
        <f>IF(N132="zákl. prenesená",J132,0)</f>
        <v>0</v>
      </c>
      <c r="BH132" s="150">
        <f>IF(N132="zníž. prenesená",J132,0)</f>
        <v>0</v>
      </c>
      <c r="BI132" s="150">
        <f>IF(N132="nulová",J132,0)</f>
        <v>0</v>
      </c>
      <c r="BJ132" s="14" t="s">
        <v>123</v>
      </c>
      <c r="BK132" s="151">
        <f>ROUND(I132*H132,3)</f>
        <v>0</v>
      </c>
      <c r="BL132" s="14" t="s">
        <v>122</v>
      </c>
      <c r="BM132" s="149" t="s">
        <v>398</v>
      </c>
    </row>
    <row r="133" spans="1:65" s="12" customFormat="1" ht="22.9" customHeight="1">
      <c r="B133" s="126"/>
      <c r="D133" s="127" t="s">
        <v>68</v>
      </c>
      <c r="E133" s="136" t="s">
        <v>399</v>
      </c>
      <c r="F133" s="136" t="s">
        <v>400</v>
      </c>
      <c r="J133" s="137">
        <f>BK133</f>
        <v>0</v>
      </c>
      <c r="L133" s="126"/>
      <c r="M133" s="130"/>
      <c r="N133" s="131"/>
      <c r="O133" s="131"/>
      <c r="P133" s="132">
        <f>SUM(P134:P136)</f>
        <v>29.248600000000003</v>
      </c>
      <c r="Q133" s="131"/>
      <c r="R133" s="132">
        <f>SUM(R134:R136)</f>
        <v>44.8232</v>
      </c>
      <c r="S133" s="131"/>
      <c r="T133" s="133">
        <f>SUM(T134:T136)</f>
        <v>0</v>
      </c>
      <c r="AR133" s="127" t="s">
        <v>77</v>
      </c>
      <c r="AT133" s="134" t="s">
        <v>68</v>
      </c>
      <c r="AU133" s="134" t="s">
        <v>77</v>
      </c>
      <c r="AY133" s="127" t="s">
        <v>116</v>
      </c>
      <c r="BK133" s="135">
        <f>SUM(BK134:BK136)</f>
        <v>0</v>
      </c>
    </row>
    <row r="134" spans="1:65" s="2" customFormat="1" ht="21.75" customHeight="1">
      <c r="A134" s="26"/>
      <c r="B134" s="138"/>
      <c r="C134" s="139" t="s">
        <v>150</v>
      </c>
      <c r="D134" s="139" t="s">
        <v>118</v>
      </c>
      <c r="E134" s="140" t="s">
        <v>401</v>
      </c>
      <c r="F134" s="141" t="s">
        <v>402</v>
      </c>
      <c r="G134" s="142" t="s">
        <v>121</v>
      </c>
      <c r="H134" s="143">
        <v>430</v>
      </c>
      <c r="I134" s="143"/>
      <c r="J134" s="143">
        <f>ROUND(I134*H134,3)</f>
        <v>0</v>
      </c>
      <c r="K134" s="144"/>
      <c r="L134" s="27"/>
      <c r="M134" s="145" t="s">
        <v>1</v>
      </c>
      <c r="N134" s="146" t="s">
        <v>35</v>
      </c>
      <c r="O134" s="147">
        <v>2.0200000000000001E-3</v>
      </c>
      <c r="P134" s="147">
        <f>O134*H134</f>
        <v>0.86860000000000004</v>
      </c>
      <c r="Q134" s="147">
        <v>5.1000000000000004E-4</v>
      </c>
      <c r="R134" s="147">
        <f>Q134*H134</f>
        <v>0.21930000000000002</v>
      </c>
      <c r="S134" s="147">
        <v>0</v>
      </c>
      <c r="T134" s="148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9" t="s">
        <v>122</v>
      </c>
      <c r="AT134" s="149" t="s">
        <v>118</v>
      </c>
      <c r="AU134" s="149" t="s">
        <v>123</v>
      </c>
      <c r="AY134" s="14" t="s">
        <v>116</v>
      </c>
      <c r="BE134" s="150">
        <f>IF(N134="základná",J134,0)</f>
        <v>0</v>
      </c>
      <c r="BF134" s="150">
        <f>IF(N134="znížená",J134,0)</f>
        <v>0</v>
      </c>
      <c r="BG134" s="150">
        <f>IF(N134="zákl. prenesená",J134,0)</f>
        <v>0</v>
      </c>
      <c r="BH134" s="150">
        <f>IF(N134="zníž. prenesená",J134,0)</f>
        <v>0</v>
      </c>
      <c r="BI134" s="150">
        <f>IF(N134="nulová",J134,0)</f>
        <v>0</v>
      </c>
      <c r="BJ134" s="14" t="s">
        <v>123</v>
      </c>
      <c r="BK134" s="151">
        <f>ROUND(I134*H134,3)</f>
        <v>0</v>
      </c>
      <c r="BL134" s="14" t="s">
        <v>122</v>
      </c>
      <c r="BM134" s="149" t="s">
        <v>403</v>
      </c>
    </row>
    <row r="135" spans="1:65" s="2" customFormat="1" ht="21.75" customHeight="1">
      <c r="A135" s="26"/>
      <c r="B135" s="138"/>
      <c r="C135" s="139" t="s">
        <v>147</v>
      </c>
      <c r="D135" s="139" t="s">
        <v>118</v>
      </c>
      <c r="E135" s="140" t="s">
        <v>163</v>
      </c>
      <c r="F135" s="141" t="s">
        <v>164</v>
      </c>
      <c r="G135" s="142" t="s">
        <v>121</v>
      </c>
      <c r="H135" s="143">
        <v>215</v>
      </c>
      <c r="I135" s="143"/>
      <c r="J135" s="143">
        <f>ROUND(I135*H135,3)</f>
        <v>0</v>
      </c>
      <c r="K135" s="144"/>
      <c r="L135" s="27"/>
      <c r="M135" s="145" t="s">
        <v>1</v>
      </c>
      <c r="N135" s="146" t="s">
        <v>35</v>
      </c>
      <c r="O135" s="147">
        <v>6.6000000000000003E-2</v>
      </c>
      <c r="P135" s="147">
        <f>O135*H135</f>
        <v>14.190000000000001</v>
      </c>
      <c r="Q135" s="147">
        <v>0.10373</v>
      </c>
      <c r="R135" s="147">
        <f>Q135*H135</f>
        <v>22.301950000000001</v>
      </c>
      <c r="S135" s="147">
        <v>0</v>
      </c>
      <c r="T135" s="148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9" t="s">
        <v>122</v>
      </c>
      <c r="AT135" s="149" t="s">
        <v>118</v>
      </c>
      <c r="AU135" s="149" t="s">
        <v>123</v>
      </c>
      <c r="AY135" s="14" t="s">
        <v>116</v>
      </c>
      <c r="BE135" s="150">
        <f>IF(N135="základná",J135,0)</f>
        <v>0</v>
      </c>
      <c r="BF135" s="150">
        <f>IF(N135="znížená",J135,0)</f>
        <v>0</v>
      </c>
      <c r="BG135" s="150">
        <f>IF(N135="zákl. prenesená",J135,0)</f>
        <v>0</v>
      </c>
      <c r="BH135" s="150">
        <f>IF(N135="zníž. prenesená",J135,0)</f>
        <v>0</v>
      </c>
      <c r="BI135" s="150">
        <f>IF(N135="nulová",J135,0)</f>
        <v>0</v>
      </c>
      <c r="BJ135" s="14" t="s">
        <v>123</v>
      </c>
      <c r="BK135" s="151">
        <f>ROUND(I135*H135,3)</f>
        <v>0</v>
      </c>
      <c r="BL135" s="14" t="s">
        <v>122</v>
      </c>
      <c r="BM135" s="149" t="s">
        <v>404</v>
      </c>
    </row>
    <row r="136" spans="1:65" s="2" customFormat="1" ht="33" customHeight="1">
      <c r="A136" s="26"/>
      <c r="B136" s="138"/>
      <c r="C136" s="139" t="s">
        <v>158</v>
      </c>
      <c r="D136" s="139" t="s">
        <v>118</v>
      </c>
      <c r="E136" s="140" t="s">
        <v>167</v>
      </c>
      <c r="F136" s="141" t="s">
        <v>168</v>
      </c>
      <c r="G136" s="142" t="s">
        <v>121</v>
      </c>
      <c r="H136" s="143">
        <v>215</v>
      </c>
      <c r="I136" s="143"/>
      <c r="J136" s="143">
        <f>ROUND(I136*H136,3)</f>
        <v>0</v>
      </c>
      <c r="K136" s="144"/>
      <c r="L136" s="27"/>
      <c r="M136" s="145" t="s">
        <v>1</v>
      </c>
      <c r="N136" s="146" t="s">
        <v>35</v>
      </c>
      <c r="O136" s="147">
        <v>6.6000000000000003E-2</v>
      </c>
      <c r="P136" s="147">
        <f>O136*H136</f>
        <v>14.190000000000001</v>
      </c>
      <c r="Q136" s="147">
        <v>0.10373</v>
      </c>
      <c r="R136" s="147">
        <f>Q136*H136</f>
        <v>22.301950000000001</v>
      </c>
      <c r="S136" s="147">
        <v>0</v>
      </c>
      <c r="T136" s="148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9" t="s">
        <v>122</v>
      </c>
      <c r="AT136" s="149" t="s">
        <v>118</v>
      </c>
      <c r="AU136" s="149" t="s">
        <v>123</v>
      </c>
      <c r="AY136" s="14" t="s">
        <v>116</v>
      </c>
      <c r="BE136" s="150">
        <f>IF(N136="základná",J136,0)</f>
        <v>0</v>
      </c>
      <c r="BF136" s="150">
        <f>IF(N136="znížená",J136,0)</f>
        <v>0</v>
      </c>
      <c r="BG136" s="150">
        <f>IF(N136="zákl. prenesená",J136,0)</f>
        <v>0</v>
      </c>
      <c r="BH136" s="150">
        <f>IF(N136="zníž. prenesená",J136,0)</f>
        <v>0</v>
      </c>
      <c r="BI136" s="150">
        <f>IF(N136="nulová",J136,0)</f>
        <v>0</v>
      </c>
      <c r="BJ136" s="14" t="s">
        <v>123</v>
      </c>
      <c r="BK136" s="151">
        <f>ROUND(I136*H136,3)</f>
        <v>0</v>
      </c>
      <c r="BL136" s="14" t="s">
        <v>122</v>
      </c>
      <c r="BM136" s="149" t="s">
        <v>405</v>
      </c>
    </row>
    <row r="137" spans="1:65" s="12" customFormat="1" ht="22.9" customHeight="1">
      <c r="B137" s="126"/>
      <c r="D137" s="127" t="s">
        <v>68</v>
      </c>
      <c r="E137" s="136" t="s">
        <v>170</v>
      </c>
      <c r="F137" s="136" t="s">
        <v>171</v>
      </c>
      <c r="J137" s="137">
        <f>BK137</f>
        <v>0</v>
      </c>
      <c r="L137" s="126"/>
      <c r="M137" s="130"/>
      <c r="N137" s="131"/>
      <c r="O137" s="131"/>
      <c r="P137" s="132">
        <f>SUM(P138:P139)</f>
        <v>5.133</v>
      </c>
      <c r="Q137" s="131"/>
      <c r="R137" s="132">
        <f>SUM(R138:R139)</f>
        <v>0</v>
      </c>
      <c r="S137" s="131"/>
      <c r="T137" s="133">
        <f>SUM(T138:T139)</f>
        <v>0</v>
      </c>
      <c r="AR137" s="127" t="s">
        <v>77</v>
      </c>
      <c r="AT137" s="134" t="s">
        <v>68</v>
      </c>
      <c r="AU137" s="134" t="s">
        <v>77</v>
      </c>
      <c r="AY137" s="127" t="s">
        <v>116</v>
      </c>
      <c r="BK137" s="135">
        <f>SUM(BK138:BK139)</f>
        <v>0</v>
      </c>
    </row>
    <row r="138" spans="1:65" s="2" customFormat="1" ht="21.75" customHeight="1">
      <c r="A138" s="26"/>
      <c r="B138" s="138"/>
      <c r="C138" s="139" t="s">
        <v>162</v>
      </c>
      <c r="D138" s="139" t="s">
        <v>118</v>
      </c>
      <c r="E138" s="140" t="s">
        <v>406</v>
      </c>
      <c r="F138" s="141" t="s">
        <v>407</v>
      </c>
      <c r="G138" s="142" t="s">
        <v>121</v>
      </c>
      <c r="H138" s="143">
        <v>30</v>
      </c>
      <c r="I138" s="143"/>
      <c r="J138" s="143">
        <f>ROUND(I138*H138,3)</f>
        <v>0</v>
      </c>
      <c r="K138" s="144"/>
      <c r="L138" s="27"/>
      <c r="M138" s="145" t="s">
        <v>1</v>
      </c>
      <c r="N138" s="146" t="s">
        <v>35</v>
      </c>
      <c r="O138" s="147">
        <v>8.0299999999999996E-2</v>
      </c>
      <c r="P138" s="147">
        <f>O138*H138</f>
        <v>2.4089999999999998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122</v>
      </c>
      <c r="AT138" s="149" t="s">
        <v>118</v>
      </c>
      <c r="AU138" s="149" t="s">
        <v>123</v>
      </c>
      <c r="AY138" s="14" t="s">
        <v>116</v>
      </c>
      <c r="BE138" s="150">
        <f>IF(N138="základná",J138,0)</f>
        <v>0</v>
      </c>
      <c r="BF138" s="150">
        <f>IF(N138="znížená",J138,0)</f>
        <v>0</v>
      </c>
      <c r="BG138" s="150">
        <f>IF(N138="zákl. prenesená",J138,0)</f>
        <v>0</v>
      </c>
      <c r="BH138" s="150">
        <f>IF(N138="zníž. prenesená",J138,0)</f>
        <v>0</v>
      </c>
      <c r="BI138" s="150">
        <f>IF(N138="nulová",J138,0)</f>
        <v>0</v>
      </c>
      <c r="BJ138" s="14" t="s">
        <v>123</v>
      </c>
      <c r="BK138" s="151">
        <f>ROUND(I138*H138,3)</f>
        <v>0</v>
      </c>
      <c r="BL138" s="14" t="s">
        <v>122</v>
      </c>
      <c r="BM138" s="149" t="s">
        <v>408</v>
      </c>
    </row>
    <row r="139" spans="1:65" s="2" customFormat="1" ht="21.75" customHeight="1">
      <c r="A139" s="26"/>
      <c r="B139" s="138"/>
      <c r="C139" s="139" t="s">
        <v>166</v>
      </c>
      <c r="D139" s="139" t="s">
        <v>118</v>
      </c>
      <c r="E139" s="140" t="s">
        <v>177</v>
      </c>
      <c r="F139" s="141" t="s">
        <v>178</v>
      </c>
      <c r="G139" s="142" t="s">
        <v>179</v>
      </c>
      <c r="H139" s="143">
        <v>3</v>
      </c>
      <c r="I139" s="143"/>
      <c r="J139" s="143">
        <f>ROUND(I139*H139,3)</f>
        <v>0</v>
      </c>
      <c r="K139" s="144"/>
      <c r="L139" s="27"/>
      <c r="M139" s="145" t="s">
        <v>1</v>
      </c>
      <c r="N139" s="146" t="s">
        <v>35</v>
      </c>
      <c r="O139" s="147">
        <v>0.90800000000000003</v>
      </c>
      <c r="P139" s="147">
        <f>O139*H139</f>
        <v>2.7240000000000002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9" t="s">
        <v>122</v>
      </c>
      <c r="AT139" s="149" t="s">
        <v>118</v>
      </c>
      <c r="AU139" s="149" t="s">
        <v>123</v>
      </c>
      <c r="AY139" s="14" t="s">
        <v>116</v>
      </c>
      <c r="BE139" s="150">
        <f>IF(N139="základná",J139,0)</f>
        <v>0</v>
      </c>
      <c r="BF139" s="150">
        <f>IF(N139="znížená",J139,0)</f>
        <v>0</v>
      </c>
      <c r="BG139" s="150">
        <f>IF(N139="zákl. prenesená",J139,0)</f>
        <v>0</v>
      </c>
      <c r="BH139" s="150">
        <f>IF(N139="zníž. prenesená",J139,0)</f>
        <v>0</v>
      </c>
      <c r="BI139" s="150">
        <f>IF(N139="nulová",J139,0)</f>
        <v>0</v>
      </c>
      <c r="BJ139" s="14" t="s">
        <v>123</v>
      </c>
      <c r="BK139" s="151">
        <f>ROUND(I139*H139,3)</f>
        <v>0</v>
      </c>
      <c r="BL139" s="14" t="s">
        <v>122</v>
      </c>
      <c r="BM139" s="149" t="s">
        <v>409</v>
      </c>
    </row>
    <row r="140" spans="1:65" s="12" customFormat="1" ht="22.9" customHeight="1">
      <c r="B140" s="126"/>
      <c r="D140" s="127" t="s">
        <v>68</v>
      </c>
      <c r="E140" s="136" t="s">
        <v>158</v>
      </c>
      <c r="F140" s="136" t="s">
        <v>193</v>
      </c>
      <c r="J140" s="137">
        <f>BK140</f>
        <v>0</v>
      </c>
      <c r="L140" s="126"/>
      <c r="M140" s="130"/>
      <c r="N140" s="131"/>
      <c r="O140" s="131"/>
      <c r="P140" s="132">
        <f>SUM(P141:P147)</f>
        <v>88.942689999999999</v>
      </c>
      <c r="Q140" s="131"/>
      <c r="R140" s="132">
        <f>SUM(R141:R147)</f>
        <v>0.27371000000000001</v>
      </c>
      <c r="S140" s="131"/>
      <c r="T140" s="133">
        <f>SUM(T141:T147)</f>
        <v>0</v>
      </c>
      <c r="AR140" s="127" t="s">
        <v>77</v>
      </c>
      <c r="AT140" s="134" t="s">
        <v>68</v>
      </c>
      <c r="AU140" s="134" t="s">
        <v>77</v>
      </c>
      <c r="AY140" s="127" t="s">
        <v>116</v>
      </c>
      <c r="BK140" s="135">
        <f>SUM(BK141:BK147)</f>
        <v>0</v>
      </c>
    </row>
    <row r="141" spans="1:65" s="2" customFormat="1" ht="16.5" customHeight="1">
      <c r="A141" s="26"/>
      <c r="B141" s="138"/>
      <c r="C141" s="139" t="s">
        <v>172</v>
      </c>
      <c r="D141" s="139" t="s">
        <v>118</v>
      </c>
      <c r="E141" s="140" t="s">
        <v>223</v>
      </c>
      <c r="F141" s="141" t="s">
        <v>224</v>
      </c>
      <c r="G141" s="142" t="s">
        <v>191</v>
      </c>
      <c r="H141" s="143">
        <v>50</v>
      </c>
      <c r="I141" s="143"/>
      <c r="J141" s="143">
        <f t="shared" ref="J141:J147" si="0">ROUND(I141*H141,3)</f>
        <v>0</v>
      </c>
      <c r="K141" s="144"/>
      <c r="L141" s="27"/>
      <c r="M141" s="145" t="s">
        <v>1</v>
      </c>
      <c r="N141" s="146" t="s">
        <v>35</v>
      </c>
      <c r="O141" s="147">
        <v>0</v>
      </c>
      <c r="P141" s="147">
        <f t="shared" ref="P141:P147" si="1">O141*H141</f>
        <v>0</v>
      </c>
      <c r="Q141" s="147">
        <v>0</v>
      </c>
      <c r="R141" s="147">
        <f t="shared" ref="R141:R147" si="2">Q141*H141</f>
        <v>0</v>
      </c>
      <c r="S141" s="147">
        <v>0</v>
      </c>
      <c r="T141" s="148">
        <f t="shared" ref="T141:T147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122</v>
      </c>
      <c r="AT141" s="149" t="s">
        <v>118</v>
      </c>
      <c r="AU141" s="149" t="s">
        <v>123</v>
      </c>
      <c r="AY141" s="14" t="s">
        <v>116</v>
      </c>
      <c r="BE141" s="150">
        <f t="shared" ref="BE141:BE147" si="4">IF(N141="základná",J141,0)</f>
        <v>0</v>
      </c>
      <c r="BF141" s="150">
        <f t="shared" ref="BF141:BF147" si="5">IF(N141="znížená",J141,0)</f>
        <v>0</v>
      </c>
      <c r="BG141" s="150">
        <f t="shared" ref="BG141:BG147" si="6">IF(N141="zákl. prenesená",J141,0)</f>
        <v>0</v>
      </c>
      <c r="BH141" s="150">
        <f t="shared" ref="BH141:BH147" si="7">IF(N141="zníž. prenesená",J141,0)</f>
        <v>0</v>
      </c>
      <c r="BI141" s="150">
        <f t="shared" ref="BI141:BI147" si="8">IF(N141="nulová",J141,0)</f>
        <v>0</v>
      </c>
      <c r="BJ141" s="14" t="s">
        <v>123</v>
      </c>
      <c r="BK141" s="151">
        <f t="shared" ref="BK141:BK147" si="9">ROUND(I141*H141,3)</f>
        <v>0</v>
      </c>
      <c r="BL141" s="14" t="s">
        <v>122</v>
      </c>
      <c r="BM141" s="149" t="s">
        <v>410</v>
      </c>
    </row>
    <row r="142" spans="1:65" s="2" customFormat="1" ht="33" customHeight="1">
      <c r="A142" s="26"/>
      <c r="B142" s="138"/>
      <c r="C142" s="139" t="s">
        <v>176</v>
      </c>
      <c r="D142" s="139" t="s">
        <v>118</v>
      </c>
      <c r="E142" s="140" t="s">
        <v>411</v>
      </c>
      <c r="F142" s="141" t="s">
        <v>412</v>
      </c>
      <c r="G142" s="142" t="s">
        <v>121</v>
      </c>
      <c r="H142" s="143">
        <v>90</v>
      </c>
      <c r="I142" s="143"/>
      <c r="J142" s="143">
        <f t="shared" si="0"/>
        <v>0</v>
      </c>
      <c r="K142" s="144"/>
      <c r="L142" s="27"/>
      <c r="M142" s="145" t="s">
        <v>1</v>
      </c>
      <c r="N142" s="146" t="s">
        <v>35</v>
      </c>
      <c r="O142" s="147">
        <v>0.48</v>
      </c>
      <c r="P142" s="147">
        <f t="shared" si="1"/>
        <v>43.199999999999996</v>
      </c>
      <c r="Q142" s="147">
        <v>2.9199999999999999E-3</v>
      </c>
      <c r="R142" s="147">
        <f t="shared" si="2"/>
        <v>0.26279999999999998</v>
      </c>
      <c r="S142" s="147">
        <v>0</v>
      </c>
      <c r="T142" s="148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122</v>
      </c>
      <c r="AT142" s="149" t="s">
        <v>118</v>
      </c>
      <c r="AU142" s="149" t="s">
        <v>123</v>
      </c>
      <c r="AY142" s="14" t="s">
        <v>116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123</v>
      </c>
      <c r="BK142" s="151">
        <f t="shared" si="9"/>
        <v>0</v>
      </c>
      <c r="BL142" s="14" t="s">
        <v>122</v>
      </c>
      <c r="BM142" s="149" t="s">
        <v>413</v>
      </c>
    </row>
    <row r="143" spans="1:65" s="2" customFormat="1" ht="21.75" customHeight="1">
      <c r="A143" s="26"/>
      <c r="B143" s="138"/>
      <c r="C143" s="139" t="s">
        <v>181</v>
      </c>
      <c r="D143" s="139" t="s">
        <v>118</v>
      </c>
      <c r="E143" s="140" t="s">
        <v>259</v>
      </c>
      <c r="F143" s="141" t="s">
        <v>260</v>
      </c>
      <c r="G143" s="142" t="s">
        <v>121</v>
      </c>
      <c r="H143" s="143">
        <v>90</v>
      </c>
      <c r="I143" s="143"/>
      <c r="J143" s="143">
        <f t="shared" si="0"/>
        <v>0</v>
      </c>
      <c r="K143" s="144"/>
      <c r="L143" s="27"/>
      <c r="M143" s="145" t="s">
        <v>1</v>
      </c>
      <c r="N143" s="146" t="s">
        <v>35</v>
      </c>
      <c r="O143" s="147">
        <v>0.11899999999999999</v>
      </c>
      <c r="P143" s="147">
        <f t="shared" si="1"/>
        <v>10.709999999999999</v>
      </c>
      <c r="Q143" s="147">
        <v>1.0000000000000001E-5</v>
      </c>
      <c r="R143" s="147">
        <f t="shared" si="2"/>
        <v>9.0000000000000008E-4</v>
      </c>
      <c r="S143" s="147">
        <v>0</v>
      </c>
      <c r="T143" s="148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122</v>
      </c>
      <c r="AT143" s="149" t="s">
        <v>118</v>
      </c>
      <c r="AU143" s="149" t="s">
        <v>123</v>
      </c>
      <c r="AY143" s="14" t="s">
        <v>116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123</v>
      </c>
      <c r="BK143" s="151">
        <f t="shared" si="9"/>
        <v>0</v>
      </c>
      <c r="BL143" s="14" t="s">
        <v>122</v>
      </c>
      <c r="BM143" s="149" t="s">
        <v>414</v>
      </c>
    </row>
    <row r="144" spans="1:65" s="2" customFormat="1" ht="16.5" customHeight="1">
      <c r="A144" s="26"/>
      <c r="B144" s="138"/>
      <c r="C144" s="139" t="s">
        <v>183</v>
      </c>
      <c r="D144" s="139" t="s">
        <v>118</v>
      </c>
      <c r="E144" s="140" t="s">
        <v>271</v>
      </c>
      <c r="F144" s="141" t="s">
        <v>272</v>
      </c>
      <c r="G144" s="142" t="s">
        <v>197</v>
      </c>
      <c r="H144" s="143">
        <v>77</v>
      </c>
      <c r="I144" s="143"/>
      <c r="J144" s="143">
        <f t="shared" si="0"/>
        <v>0</v>
      </c>
      <c r="K144" s="144"/>
      <c r="L144" s="27"/>
      <c r="M144" s="145" t="s">
        <v>1</v>
      </c>
      <c r="N144" s="146" t="s">
        <v>35</v>
      </c>
      <c r="O144" s="147">
        <v>0.19</v>
      </c>
      <c r="P144" s="147">
        <f t="shared" si="1"/>
        <v>14.63</v>
      </c>
      <c r="Q144" s="147">
        <v>1.2999999999999999E-4</v>
      </c>
      <c r="R144" s="147">
        <f t="shared" si="2"/>
        <v>1.001E-2</v>
      </c>
      <c r="S144" s="147">
        <v>0</v>
      </c>
      <c r="T144" s="148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122</v>
      </c>
      <c r="AT144" s="149" t="s">
        <v>118</v>
      </c>
      <c r="AU144" s="149" t="s">
        <v>123</v>
      </c>
      <c r="AY144" s="14" t="s">
        <v>116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123</v>
      </c>
      <c r="BK144" s="151">
        <f t="shared" si="9"/>
        <v>0</v>
      </c>
      <c r="BL144" s="14" t="s">
        <v>122</v>
      </c>
      <c r="BM144" s="149" t="s">
        <v>415</v>
      </c>
    </row>
    <row r="145" spans="1:65" s="2" customFormat="1" ht="21.75" customHeight="1">
      <c r="A145" s="26"/>
      <c r="B145" s="138"/>
      <c r="C145" s="139" t="s">
        <v>188</v>
      </c>
      <c r="D145" s="139" t="s">
        <v>118</v>
      </c>
      <c r="E145" s="140" t="s">
        <v>279</v>
      </c>
      <c r="F145" s="141" t="s">
        <v>280</v>
      </c>
      <c r="G145" s="142" t="s">
        <v>197</v>
      </c>
      <c r="H145" s="143">
        <v>77</v>
      </c>
      <c r="I145" s="143"/>
      <c r="J145" s="143">
        <f t="shared" si="0"/>
        <v>0</v>
      </c>
      <c r="K145" s="144"/>
      <c r="L145" s="27"/>
      <c r="M145" s="145" t="s">
        <v>1</v>
      </c>
      <c r="N145" s="146" t="s">
        <v>35</v>
      </c>
      <c r="O145" s="147">
        <v>0.185</v>
      </c>
      <c r="P145" s="147">
        <f t="shared" si="1"/>
        <v>14.244999999999999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122</v>
      </c>
      <c r="AT145" s="149" t="s">
        <v>118</v>
      </c>
      <c r="AU145" s="149" t="s">
        <v>123</v>
      </c>
      <c r="AY145" s="14" t="s">
        <v>116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123</v>
      </c>
      <c r="BK145" s="151">
        <f t="shared" si="9"/>
        <v>0</v>
      </c>
      <c r="BL145" s="14" t="s">
        <v>122</v>
      </c>
      <c r="BM145" s="149" t="s">
        <v>416</v>
      </c>
    </row>
    <row r="146" spans="1:65" s="2" customFormat="1" ht="21.75" customHeight="1">
      <c r="A146" s="26"/>
      <c r="B146" s="138"/>
      <c r="C146" s="139" t="s">
        <v>194</v>
      </c>
      <c r="D146" s="139" t="s">
        <v>118</v>
      </c>
      <c r="E146" s="140" t="s">
        <v>299</v>
      </c>
      <c r="F146" s="141" t="s">
        <v>300</v>
      </c>
      <c r="G146" s="142" t="s">
        <v>134</v>
      </c>
      <c r="H146" s="143">
        <v>50.89</v>
      </c>
      <c r="I146" s="143"/>
      <c r="J146" s="143">
        <f t="shared" si="0"/>
        <v>0</v>
      </c>
      <c r="K146" s="144"/>
      <c r="L146" s="27"/>
      <c r="M146" s="145" t="s">
        <v>1</v>
      </c>
      <c r="N146" s="146" t="s">
        <v>35</v>
      </c>
      <c r="O146" s="147">
        <v>3.1E-2</v>
      </c>
      <c r="P146" s="147">
        <f t="shared" si="1"/>
        <v>1.57759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122</v>
      </c>
      <c r="AT146" s="149" t="s">
        <v>118</v>
      </c>
      <c r="AU146" s="149" t="s">
        <v>123</v>
      </c>
      <c r="AY146" s="14" t="s">
        <v>116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123</v>
      </c>
      <c r="BK146" s="151">
        <f t="shared" si="9"/>
        <v>0</v>
      </c>
      <c r="BL146" s="14" t="s">
        <v>122</v>
      </c>
      <c r="BM146" s="149" t="s">
        <v>417</v>
      </c>
    </row>
    <row r="147" spans="1:65" s="2" customFormat="1" ht="21.75" customHeight="1">
      <c r="A147" s="26"/>
      <c r="B147" s="138"/>
      <c r="C147" s="139" t="s">
        <v>199</v>
      </c>
      <c r="D147" s="139" t="s">
        <v>118</v>
      </c>
      <c r="E147" s="140" t="s">
        <v>303</v>
      </c>
      <c r="F147" s="141" t="s">
        <v>304</v>
      </c>
      <c r="G147" s="142" t="s">
        <v>134</v>
      </c>
      <c r="H147" s="143">
        <v>763.35</v>
      </c>
      <c r="I147" s="143"/>
      <c r="J147" s="143">
        <f t="shared" si="0"/>
        <v>0</v>
      </c>
      <c r="K147" s="144"/>
      <c r="L147" s="27"/>
      <c r="M147" s="145" t="s">
        <v>1</v>
      </c>
      <c r="N147" s="146" t="s">
        <v>35</v>
      </c>
      <c r="O147" s="147">
        <v>6.0000000000000001E-3</v>
      </c>
      <c r="P147" s="147">
        <f t="shared" si="1"/>
        <v>4.5800999999999998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122</v>
      </c>
      <c r="AT147" s="149" t="s">
        <v>118</v>
      </c>
      <c r="AU147" s="149" t="s">
        <v>123</v>
      </c>
      <c r="AY147" s="14" t="s">
        <v>116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123</v>
      </c>
      <c r="BK147" s="151">
        <f t="shared" si="9"/>
        <v>0</v>
      </c>
      <c r="BL147" s="14" t="s">
        <v>122</v>
      </c>
      <c r="BM147" s="149" t="s">
        <v>418</v>
      </c>
    </row>
    <row r="148" spans="1:65" s="12" customFormat="1" ht="22.9" customHeight="1">
      <c r="B148" s="126"/>
      <c r="D148" s="127" t="s">
        <v>68</v>
      </c>
      <c r="E148" s="136" t="s">
        <v>306</v>
      </c>
      <c r="F148" s="136" t="s">
        <v>307</v>
      </c>
      <c r="J148" s="137">
        <f>BK148</f>
        <v>0</v>
      </c>
      <c r="L148" s="126"/>
      <c r="M148" s="130"/>
      <c r="N148" s="131"/>
      <c r="O148" s="131"/>
      <c r="P148" s="132">
        <f>P149</f>
        <v>1.4087399999999999</v>
      </c>
      <c r="Q148" s="131"/>
      <c r="R148" s="132">
        <f>R149</f>
        <v>0</v>
      </c>
      <c r="S148" s="131"/>
      <c r="T148" s="133">
        <f>T149</f>
        <v>0</v>
      </c>
      <c r="AR148" s="127" t="s">
        <v>77</v>
      </c>
      <c r="AT148" s="134" t="s">
        <v>68</v>
      </c>
      <c r="AU148" s="134" t="s">
        <v>77</v>
      </c>
      <c r="AY148" s="127" t="s">
        <v>116</v>
      </c>
      <c r="BK148" s="135">
        <f>BK149</f>
        <v>0</v>
      </c>
    </row>
    <row r="149" spans="1:65" s="2" customFormat="1" ht="21.75" customHeight="1">
      <c r="A149" s="26"/>
      <c r="B149" s="138"/>
      <c r="C149" s="139" t="s">
        <v>203</v>
      </c>
      <c r="D149" s="139" t="s">
        <v>118</v>
      </c>
      <c r="E149" s="140" t="s">
        <v>309</v>
      </c>
      <c r="F149" s="141" t="s">
        <v>310</v>
      </c>
      <c r="G149" s="142" t="s">
        <v>134</v>
      </c>
      <c r="H149" s="143">
        <v>46.957999999999998</v>
      </c>
      <c r="I149" s="143"/>
      <c r="J149" s="143">
        <f>ROUND(I149*H149,3)</f>
        <v>0</v>
      </c>
      <c r="K149" s="144"/>
      <c r="L149" s="27"/>
      <c r="M149" s="161" t="s">
        <v>1</v>
      </c>
      <c r="N149" s="162" t="s">
        <v>35</v>
      </c>
      <c r="O149" s="163">
        <v>0.03</v>
      </c>
      <c r="P149" s="163">
        <f>O149*H149</f>
        <v>1.4087399999999999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122</v>
      </c>
      <c r="AT149" s="149" t="s">
        <v>118</v>
      </c>
      <c r="AU149" s="149" t="s">
        <v>123</v>
      </c>
      <c r="AY149" s="14" t="s">
        <v>116</v>
      </c>
      <c r="BE149" s="150">
        <f>IF(N149="základná",J149,0)</f>
        <v>0</v>
      </c>
      <c r="BF149" s="150">
        <f>IF(N149="znížená",J149,0)</f>
        <v>0</v>
      </c>
      <c r="BG149" s="150">
        <f>IF(N149="zákl. prenesená",J149,0)</f>
        <v>0</v>
      </c>
      <c r="BH149" s="150">
        <f>IF(N149="zníž. prenesená",J149,0)</f>
        <v>0</v>
      </c>
      <c r="BI149" s="150">
        <f>IF(N149="nulová",J149,0)</f>
        <v>0</v>
      </c>
      <c r="BJ149" s="14" t="s">
        <v>123</v>
      </c>
      <c r="BK149" s="151">
        <f>ROUND(I149*H149,3)</f>
        <v>0</v>
      </c>
      <c r="BL149" s="14" t="s">
        <v>122</v>
      </c>
      <c r="BM149" s="149" t="s">
        <v>419</v>
      </c>
    </row>
    <row r="150" spans="1:65" s="2" customFormat="1" ht="6.95" customHeight="1">
      <c r="A150" s="26"/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27"/>
      <c r="M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</sheetData>
  <autoFilter ref="C122:K149" xr:uid="{00000000-0009-0000-0000-000003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01 Komunikácie</vt:lpstr>
      <vt:lpstr>02 - SO 02 Chodníky pre p...</vt:lpstr>
      <vt:lpstr>03 - SO 03 Autobusový záliv</vt:lpstr>
      <vt:lpstr>'01 - SO 01 Komunikácie'!Názvy_tlače</vt:lpstr>
      <vt:lpstr>'02 - SO 02 Chodníky pre p...'!Názvy_tlače</vt:lpstr>
      <vt:lpstr>'03 - SO 03 Autobusový záliv'!Názvy_tlače</vt:lpstr>
      <vt:lpstr>'Rekapitulácia stavby'!Názvy_tlače</vt:lpstr>
      <vt:lpstr>'01 - SO 01 Komunikácie'!Oblasť_tlače</vt:lpstr>
      <vt:lpstr>'02 - SO 02 Chodníky pre p...'!Oblasť_tlače</vt:lpstr>
      <vt:lpstr>'03 - SO 03 Autobusový záliv'!Oblasť_tlače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MacBookPro2012\matel</dc:creator>
  <cp:lastModifiedBy>Morvayová, Andrea</cp:lastModifiedBy>
  <dcterms:created xsi:type="dcterms:W3CDTF">2020-03-19T10:22:47Z</dcterms:created>
  <dcterms:modified xsi:type="dcterms:W3CDTF">2022-03-22T06:30:13Z</dcterms:modified>
</cp:coreProperties>
</file>